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'Sheet1'!$A$1:$Y$113</definedName>
  </definedNames>
  <calcPr fullCalcOnLoad="1"/>
</workbook>
</file>

<file path=xl/sharedStrings.xml><?xml version="1.0" encoding="utf-8"?>
<sst xmlns="http://schemas.openxmlformats.org/spreadsheetml/2006/main" count="175" uniqueCount="46">
  <si>
    <t>＝</t>
  </si>
  <si>
    <t>こたえ</t>
  </si>
  <si>
    <t>名前</t>
  </si>
  <si>
    <t>++</t>
  </si>
  <si>
    <t>+-</t>
  </si>
  <si>
    <t>+×</t>
  </si>
  <si>
    <t>+÷</t>
  </si>
  <si>
    <t>-+</t>
  </si>
  <si>
    <t>--</t>
  </si>
  <si>
    <t>-×</t>
  </si>
  <si>
    <t>-÷</t>
  </si>
  <si>
    <t>×+</t>
  </si>
  <si>
    <t>×-</t>
  </si>
  <si>
    <t>××</t>
  </si>
  <si>
    <t>×÷</t>
  </si>
  <si>
    <t>÷+</t>
  </si>
  <si>
    <t>÷-</t>
  </si>
  <si>
    <t>÷×</t>
  </si>
  <si>
    <t>÷÷</t>
  </si>
  <si>
    <t>分数の計算１　　(仮分数は帯分数に直しなさい)</t>
  </si>
  <si>
    <t>+</t>
  </si>
  <si>
    <t>-</t>
  </si>
  <si>
    <t>×</t>
  </si>
  <si>
    <t>÷</t>
  </si>
  <si>
    <t>符号1</t>
  </si>
  <si>
    <t>符号２</t>
  </si>
  <si>
    <t>答え分子</t>
  </si>
  <si>
    <t>答え分母</t>
  </si>
  <si>
    <t>乱数</t>
  </si>
  <si>
    <t>順番</t>
  </si>
  <si>
    <t>符号</t>
  </si>
  <si>
    <t>答え整数部分</t>
  </si>
  <si>
    <t>カッコ１</t>
  </si>
  <si>
    <t>カッコ2</t>
  </si>
  <si>
    <t>カッコ3</t>
  </si>
  <si>
    <t>カッコ4</t>
  </si>
  <si>
    <t>カッコ5</t>
  </si>
  <si>
    <t>a</t>
  </si>
  <si>
    <t>x</t>
  </si>
  <si>
    <t>b</t>
  </si>
  <si>
    <t>y</t>
  </si>
  <si>
    <t>c</t>
  </si>
  <si>
    <t>z</t>
  </si>
  <si>
    <t>β</t>
  </si>
  <si>
    <t>α</t>
  </si>
  <si>
    <t>分数の計算２　(仮分数は帯分数に直しなさい)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</si>
</sst>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\-0\)"/>
    <numFmt numFmtId="177" formatCode="#\ ???/???"/>
    <numFmt numFmtId="178" formatCode="#\ ??????/??????"/>
    <numFmt numFmtId="179" formatCode="[&lt;=999]000;[&lt;=9999]000\-00;000\-0000"/>
    <numFmt numFmtId="180" formatCode="yyyy&quot;年&quot;m&quot;月&quot;d&quot;日&quot;;@"/>
    <numFmt numFmtId="181" formatCode="&quot;(&quot;0_ &quot;)&quot;"/>
    <numFmt numFmtId="182" formatCode="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30"/>
      <name val="ＭＳ Ｐゴシック"/>
      <family val="3"/>
    </font>
    <font>
      <sz val="16"/>
      <color indexed="3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0070C0"/>
      <name val="ＭＳ Ｐゴシック"/>
      <family val="3"/>
    </font>
    <font>
      <sz val="16"/>
      <color rgb="FF7030A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NumberFormat="1" applyFont="1" applyAlignment="1">
      <alignment horizontal="center" vertical="top" shrinkToFit="1"/>
    </xf>
    <xf numFmtId="176" fontId="3" fillId="0" borderId="0" xfId="0" applyNumberFormat="1" applyFont="1" applyAlignment="1">
      <alignment horizontal="center" vertical="top" shrinkToFit="1"/>
    </xf>
    <xf numFmtId="0" fontId="3" fillId="0" borderId="0" xfId="0" applyNumberFormat="1" applyFont="1" applyAlignment="1">
      <alignment horizontal="center" vertical="center" shrinkToFit="1"/>
    </xf>
    <xf numFmtId="13" fontId="3" fillId="0" borderId="10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NumberFormat="1" applyFont="1" applyAlignment="1">
      <alignment horizontal="center" shrinkToFit="1"/>
    </xf>
    <xf numFmtId="0" fontId="3" fillId="0" borderId="0" xfId="0" applyNumberFormat="1" applyFont="1" applyBorder="1" applyAlignment="1">
      <alignment horizontal="center" shrinkToFit="1"/>
    </xf>
    <xf numFmtId="0" fontId="3" fillId="0" borderId="11" xfId="0" applyNumberFormat="1" applyFont="1" applyBorder="1" applyAlignment="1">
      <alignment horizontal="center" vertical="top" shrinkToFit="1"/>
    </xf>
    <xf numFmtId="181" fontId="3" fillId="0" borderId="0" xfId="0" applyNumberFormat="1" applyFont="1" applyAlignment="1">
      <alignment horizontal="center" vertical="top" shrinkToFit="1"/>
    </xf>
    <xf numFmtId="178" fontId="3" fillId="0" borderId="0" xfId="0" applyNumberFormat="1" applyFont="1" applyAlignment="1" quotePrefix="1">
      <alignment horizontal="center" shrinkToFit="1"/>
    </xf>
    <xf numFmtId="178" fontId="3" fillId="0" borderId="0" xfId="0" applyNumberFormat="1" applyFont="1" applyAlignment="1">
      <alignment horizontal="center" shrinkToFit="1"/>
    </xf>
    <xf numFmtId="178" fontId="3" fillId="0" borderId="0" xfId="0" applyNumberFormat="1" applyFont="1" applyAlignment="1">
      <alignment horizontal="center" vertical="center" shrinkToFit="1"/>
    </xf>
    <xf numFmtId="178" fontId="3" fillId="0" borderId="0" xfId="0" applyNumberFormat="1" applyFont="1" applyAlignment="1">
      <alignment horizontal="center" vertical="top" shrinkToFit="1"/>
    </xf>
    <xf numFmtId="178" fontId="3" fillId="0" borderId="0" xfId="0" applyNumberFormat="1" applyFont="1" applyBorder="1" applyAlignment="1">
      <alignment horizontal="center" shrinkToFit="1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39" fillId="0" borderId="0" xfId="0" applyNumberFormat="1" applyFont="1" applyFill="1" applyBorder="1" applyAlignment="1">
      <alignment/>
    </xf>
    <xf numFmtId="0" fontId="39" fillId="0" borderId="0" xfId="0" applyNumberFormat="1" applyFont="1" applyFill="1" applyAlignment="1">
      <alignment/>
    </xf>
    <xf numFmtId="0" fontId="40" fillId="0" borderId="0" xfId="0" applyNumberFormat="1" applyFont="1" applyFill="1" applyAlignment="1">
      <alignment/>
    </xf>
    <xf numFmtId="0" fontId="40" fillId="0" borderId="0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182" fontId="39" fillId="0" borderId="0" xfId="0" applyNumberFormat="1" applyFont="1" applyFill="1" applyBorder="1" applyAlignment="1">
      <alignment/>
    </xf>
    <xf numFmtId="182" fontId="39" fillId="0" borderId="0" xfId="0" applyNumberFormat="1" applyFont="1" applyFill="1" applyAlignment="1">
      <alignment/>
    </xf>
    <xf numFmtId="182" fontId="0" fillId="0" borderId="0" xfId="0" applyNumberFormat="1" applyFont="1" applyFill="1" applyAlignment="1">
      <alignment/>
    </xf>
    <xf numFmtId="0" fontId="3" fillId="0" borderId="11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left" vertical="center"/>
    </xf>
    <xf numFmtId="0" fontId="3" fillId="0" borderId="14" xfId="0" applyNumberFormat="1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left" vertical="center"/>
    </xf>
    <xf numFmtId="177" fontId="0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81" fontId="3" fillId="33" borderId="0" xfId="0" applyNumberFormat="1" applyFont="1" applyFill="1" applyAlignment="1">
      <alignment horizontal="center" vertical="center"/>
    </xf>
    <xf numFmtId="0" fontId="3" fillId="33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top"/>
    </xf>
    <xf numFmtId="0" fontId="40" fillId="33" borderId="0" xfId="0" applyNumberFormat="1" applyFont="1" applyFill="1" applyAlignment="1">
      <alignment horizontal="center"/>
    </xf>
    <xf numFmtId="182" fontId="3" fillId="33" borderId="0" xfId="0" applyNumberFormat="1" applyFont="1" applyFill="1" applyAlignment="1">
      <alignment horizontal="center" vertical="center"/>
    </xf>
    <xf numFmtId="182" fontId="3" fillId="33" borderId="0" xfId="0" applyNumberFormat="1" applyFont="1" applyFill="1" applyAlignment="1">
      <alignment/>
    </xf>
    <xf numFmtId="182" fontId="39" fillId="33" borderId="0" xfId="0" applyNumberFormat="1" applyFont="1" applyFill="1" applyAlignment="1">
      <alignment horizontal="center"/>
    </xf>
    <xf numFmtId="0" fontId="39" fillId="33" borderId="0" xfId="0" applyNumberFormat="1" applyFont="1" applyFill="1" applyAlignment="1">
      <alignment horizontal="center" vertical="center"/>
    </xf>
    <xf numFmtId="0" fontId="40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177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4" borderId="0" xfId="0" applyFont="1" applyFill="1" applyAlignment="1">
      <alignment/>
    </xf>
    <xf numFmtId="181" fontId="3" fillId="34" borderId="0" xfId="0" applyNumberFormat="1" applyFont="1" applyFill="1" applyAlignment="1">
      <alignment horizontal="center" vertical="center"/>
    </xf>
    <xf numFmtId="0" fontId="3" fillId="34" borderId="0" xfId="0" applyNumberFormat="1" applyFont="1" applyFill="1" applyAlignment="1">
      <alignment horizontal="center"/>
    </xf>
    <xf numFmtId="0" fontId="3" fillId="34" borderId="0" xfId="0" applyNumberFormat="1" applyFont="1" applyFill="1" applyAlignment="1">
      <alignment horizontal="center" vertical="center"/>
    </xf>
    <xf numFmtId="0" fontId="3" fillId="34" borderId="0" xfId="0" applyNumberFormat="1" applyFont="1" applyFill="1" applyBorder="1" applyAlignment="1">
      <alignment horizontal="center" vertical="top"/>
    </xf>
    <xf numFmtId="182" fontId="3" fillId="34" borderId="0" xfId="0" applyNumberFormat="1" applyFont="1" applyFill="1" applyAlignment="1">
      <alignment horizontal="center" vertical="center"/>
    </xf>
    <xf numFmtId="182" fontId="3" fillId="34" borderId="0" xfId="0" applyNumberFormat="1" applyFont="1" applyFill="1" applyAlignment="1">
      <alignment/>
    </xf>
    <xf numFmtId="182" fontId="39" fillId="34" borderId="0" xfId="0" applyNumberFormat="1" applyFont="1" applyFill="1" applyAlignment="1">
      <alignment horizontal="center"/>
    </xf>
    <xf numFmtId="0" fontId="39" fillId="34" borderId="0" xfId="0" applyNumberFormat="1" applyFont="1" applyFill="1" applyAlignment="1">
      <alignment horizontal="center" vertical="center"/>
    </xf>
    <xf numFmtId="0" fontId="40" fillId="34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177" fontId="0" fillId="34" borderId="0" xfId="0" applyNumberFormat="1" applyFont="1" applyFill="1" applyAlignment="1">
      <alignment/>
    </xf>
    <xf numFmtId="0" fontId="0" fillId="34" borderId="0" xfId="0" applyFont="1" applyFill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181" fontId="3" fillId="0" borderId="18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right" vertical="center"/>
    </xf>
    <xf numFmtId="0" fontId="3" fillId="0" borderId="16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81" fontId="3" fillId="0" borderId="0" xfId="0" applyNumberFormat="1" applyFont="1" applyAlignment="1">
      <alignment horizontal="center" vertical="center" shrinkToFit="1"/>
    </xf>
    <xf numFmtId="181" fontId="0" fillId="0" borderId="0" xfId="0" applyNumberFormat="1" applyAlignment="1">
      <alignment horizontal="center" vertical="center" shrinkToFit="1"/>
    </xf>
    <xf numFmtId="181" fontId="3" fillId="0" borderId="19" xfId="0" applyNumberFormat="1" applyFont="1" applyBorder="1" applyAlignment="1">
      <alignment horizontal="center" vertical="center" shrinkToFit="1"/>
    </xf>
    <xf numFmtId="181" fontId="0" fillId="0" borderId="20" xfId="0" applyNumberFormat="1" applyBorder="1" applyAlignment="1">
      <alignment horizontal="center" vertical="center" shrinkToFit="1"/>
    </xf>
    <xf numFmtId="178" fontId="3" fillId="0" borderId="16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178" fontId="3" fillId="0" borderId="17" xfId="0" applyNumberFormat="1" applyFont="1" applyBorder="1" applyAlignment="1">
      <alignment vertical="center"/>
    </xf>
    <xf numFmtId="178" fontId="3" fillId="0" borderId="13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vertical="center"/>
    </xf>
    <xf numFmtId="180" fontId="0" fillId="0" borderId="0" xfId="0" applyNumberFormat="1" applyAlignment="1">
      <alignment horizontal="left" shrinkToFit="1"/>
    </xf>
    <xf numFmtId="0" fontId="0" fillId="0" borderId="0" xfId="0" applyAlignment="1">
      <alignment shrinkToFit="1"/>
    </xf>
    <xf numFmtId="0" fontId="0" fillId="0" borderId="21" xfId="0" applyBorder="1" applyAlignment="1">
      <alignment horizontal="left" shrinkToFit="1"/>
    </xf>
    <xf numFmtId="0" fontId="3" fillId="0" borderId="0" xfId="0" applyNumberFormat="1" applyFont="1" applyAlignment="1">
      <alignment horizontal="left" shrinkToFit="1"/>
    </xf>
    <xf numFmtId="0" fontId="0" fillId="0" borderId="0" xfId="0" applyAlignment="1">
      <alignment horizontal="left" shrinkToFit="1"/>
    </xf>
    <xf numFmtId="0" fontId="3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theme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3"/>
  <sheetViews>
    <sheetView tabSelected="1" zoomScalePageLayoutView="0" workbookViewId="0" topLeftCell="A1">
      <selection activeCell="P116" sqref="P116"/>
    </sheetView>
  </sheetViews>
  <sheetFormatPr defaultColWidth="4.625" defaultRowHeight="60" customHeight="1"/>
  <cols>
    <col min="1" max="1" width="5.625" style="13" customWidth="1"/>
    <col min="2" max="2" width="5.625" style="1" customWidth="1"/>
    <col min="3" max="3" width="3.125" style="1" customWidth="1"/>
    <col min="4" max="4" width="5.625" style="2" customWidth="1"/>
    <col min="5" max="5" width="3.125" style="1" customWidth="1"/>
    <col min="6" max="6" width="5.625" style="1" customWidth="1"/>
    <col min="7" max="7" width="3.125" style="1" customWidth="1"/>
    <col min="8" max="8" width="17.625" style="1" customWidth="1"/>
    <col min="9" max="9" width="5.625" style="13" customWidth="1"/>
    <col min="10" max="10" width="5.625" style="1" customWidth="1"/>
    <col min="11" max="11" width="3.125" style="1" customWidth="1"/>
    <col min="12" max="12" width="5.625" style="2" customWidth="1"/>
    <col min="13" max="13" width="3.125" style="1" customWidth="1"/>
    <col min="14" max="14" width="5.625" style="1" customWidth="1"/>
    <col min="15" max="15" width="3.125" style="1" customWidth="1"/>
    <col min="16" max="16" width="17.625" style="1" customWidth="1"/>
    <col min="17" max="17" width="7.00390625" style="1" hidden="1" customWidth="1"/>
    <col min="18" max="20" width="23.00390625" style="17" hidden="1" customWidth="1"/>
    <col min="21" max="27" width="24.50390625" style="17" hidden="1" customWidth="1"/>
    <col min="28" max="28" width="29.125" style="17" hidden="1" customWidth="1"/>
    <col min="29" max="29" width="24.50390625" style="17" hidden="1" customWidth="1"/>
    <col min="30" max="32" width="23.00390625" style="17" hidden="1" customWidth="1"/>
    <col min="33" max="33" width="24.50390625" style="17" hidden="1" customWidth="1"/>
    <col min="34" max="34" width="4.625" style="1" customWidth="1"/>
    <col min="35" max="35" width="32.125" style="1" customWidth="1"/>
    <col min="36" max="16384" width="4.625" style="1" customWidth="1"/>
  </cols>
  <sheetData>
    <row r="1" spans="1:33" s="10" customFormat="1" ht="19.5" customHeight="1" thickBot="1">
      <c r="A1" s="90" t="s">
        <v>19</v>
      </c>
      <c r="B1" s="91"/>
      <c r="C1" s="91"/>
      <c r="D1" s="91"/>
      <c r="E1" s="91"/>
      <c r="F1" s="91"/>
      <c r="G1" s="91"/>
      <c r="H1" s="91"/>
      <c r="I1" s="87">
        <f ca="1">NOW()</f>
        <v>39301.674066087966</v>
      </c>
      <c r="J1" s="88"/>
      <c r="K1" s="88"/>
      <c r="L1" s="88"/>
      <c r="M1" s="89" t="s">
        <v>2</v>
      </c>
      <c r="N1" s="89"/>
      <c r="O1" s="89"/>
      <c r="P1" s="89"/>
      <c r="R1" s="14" t="s">
        <v>3</v>
      </c>
      <c r="S1" s="14" t="s">
        <v>4</v>
      </c>
      <c r="T1" s="14" t="s">
        <v>5</v>
      </c>
      <c r="U1" s="14" t="s">
        <v>6</v>
      </c>
      <c r="V1" s="14" t="s">
        <v>7</v>
      </c>
      <c r="W1" s="14" t="s">
        <v>8</v>
      </c>
      <c r="X1" s="14" t="s">
        <v>9</v>
      </c>
      <c r="Y1" s="14" t="s">
        <v>10</v>
      </c>
      <c r="Z1" s="15" t="s">
        <v>11</v>
      </c>
      <c r="AA1" s="15" t="s">
        <v>12</v>
      </c>
      <c r="AB1" s="15" t="s">
        <v>13</v>
      </c>
      <c r="AC1" s="15" t="s">
        <v>14</v>
      </c>
      <c r="AD1" s="15" t="s">
        <v>15</v>
      </c>
      <c r="AE1" s="15" t="s">
        <v>16</v>
      </c>
      <c r="AF1" s="15" t="s">
        <v>17</v>
      </c>
      <c r="AG1" s="15" t="s">
        <v>18</v>
      </c>
    </row>
    <row r="2" spans="1:33" s="10" customFormat="1" ht="54.75" customHeight="1">
      <c r="A2" s="77">
        <v>1</v>
      </c>
      <c r="B2" s="10">
        <f>VLOOKUP(A2,Sheet2!$B:$T,3,FALSE)</f>
        <v>17</v>
      </c>
      <c r="C2" s="75" t="str">
        <f>VLOOKUP(A2,Sheet2!$B:$T,5,FALSE)</f>
        <v>+</v>
      </c>
      <c r="D2" s="10">
        <f>VLOOKUP(A2,Sheet2!$B:$T,7,FALSE)</f>
        <v>6</v>
      </c>
      <c r="E2" s="75" t="str">
        <f>VLOOKUP(A2,Sheet2!$B:$T,10,FALSE)</f>
        <v>-</v>
      </c>
      <c r="F2" s="10">
        <f>VLOOKUP(A2,Sheet2!$B:$T,12,FALSE)</f>
        <v>2</v>
      </c>
      <c r="G2" s="75" t="str">
        <f>VLOOKUP($A$2,Sheet2!$B:$T,15,FALSE)</f>
        <v>＝</v>
      </c>
      <c r="I2" s="77">
        <v>2</v>
      </c>
      <c r="J2" s="10">
        <f>VLOOKUP(I2,Sheet2!$B:$T,3,FALSE)</f>
        <v>60</v>
      </c>
      <c r="K2" s="75" t="str">
        <f>VLOOKUP(I2,Sheet2!$B:$T,5,FALSE)</f>
        <v>×</v>
      </c>
      <c r="L2" s="10">
        <f>VLOOKUP(I2,Sheet2!$B:$T,7,FALSE)</f>
        <v>1</v>
      </c>
      <c r="M2" s="75" t="str">
        <f>VLOOKUP(I2,Sheet2!$B:$T,10,FALSE)</f>
        <v>÷</v>
      </c>
      <c r="N2" s="10">
        <f>VLOOKUP(I2,Sheet2!$B:$T,12,FALSE)</f>
        <v>8</v>
      </c>
      <c r="O2" s="75" t="str">
        <f>VLOOKUP($A$2,Sheet2!$B:$T,15,FALSE)</f>
        <v>＝</v>
      </c>
      <c r="Q2" s="3" t="str">
        <f>CONCATENATE(C2,E2)</f>
        <v>+-</v>
      </c>
      <c r="R2" s="16">
        <f>(B2/B3)+(D2/D3)+(F2/F3)</f>
        <v>6.166666666666667</v>
      </c>
      <c r="S2" s="16">
        <f>(B2/B3)+(D2/D3)-(F2/F3)</f>
        <v>5.500000000000001</v>
      </c>
      <c r="T2" s="16">
        <f>(B2/B3)+(D2/D3)*(F2/F3)</f>
        <v>3.8333333333333335</v>
      </c>
      <c r="U2" s="16">
        <f>(B2/B3)+(D2/D3)/(F2/F3)</f>
        <v>11.833333333333334</v>
      </c>
      <c r="V2" s="16">
        <f>(B2/B3)-(D2/D3)+(F2/F3)</f>
        <v>0.1666666666666668</v>
      </c>
      <c r="W2" s="16">
        <f>(B2/B3)-(D2/D3)-(F2/F3)</f>
        <v>-0.49999999999999983</v>
      </c>
      <c r="X2" s="16">
        <f>(B2/B3)-(D2/D3)*(F2/F3)</f>
        <v>1.8333333333333335</v>
      </c>
      <c r="Y2" s="16">
        <f>(B2/B3)-(D2/D3)/(F2/F3)</f>
        <v>-6.166666666666666</v>
      </c>
      <c r="Z2" s="16">
        <f>(B2/B3)*(D2/D3)+(F2/F3)</f>
        <v>8.833333333333334</v>
      </c>
      <c r="AA2" s="16">
        <f>(B2/B3)*(D2/D3)-(F2/F3)</f>
        <v>8.166666666666666</v>
      </c>
      <c r="AB2" s="16">
        <f>(B2/B3)*(D2/D3)*(F2/F3)</f>
        <v>2.833333333333333</v>
      </c>
      <c r="AC2" s="16">
        <f>(B2/B3)*(D2/D3)/(F2/F3)</f>
        <v>25.5</v>
      </c>
      <c r="AD2" s="16">
        <f>(B2/B3)/(D2/D3)+(F2/F3)</f>
        <v>1.277777777777778</v>
      </c>
      <c r="AE2" s="16">
        <f>(B2/B3)/(D2/D3)-(F2/F3)</f>
        <v>0.6111111111111112</v>
      </c>
      <c r="AF2" s="16">
        <f>(B2/B3)/(D2/D3)*(F2/F3)</f>
        <v>0.3148148148148148</v>
      </c>
      <c r="AG2" s="16">
        <f>(B2/B3)/(D2/D3)/(F2/F3)</f>
        <v>2.833333333333334</v>
      </c>
    </row>
    <row r="3" spans="1:33" ht="54.75" customHeight="1">
      <c r="A3" s="78"/>
      <c r="B3" s="12">
        <f>VLOOKUP(A2,Sheet2!$B:$T,4,FALSE)</f>
        <v>6</v>
      </c>
      <c r="C3" s="76">
        <f>VLOOKUP($A$2,Sheet2!$B:$T,2,FALSE)</f>
        <v>0</v>
      </c>
      <c r="D3" s="12">
        <f>VLOOKUP(A2,Sheet2!$B:$T,8,FALSE)</f>
        <v>2</v>
      </c>
      <c r="E3" s="76">
        <f>VLOOKUP($A$2,Sheet2!$B:$T,2,FALSE)</f>
        <v>0</v>
      </c>
      <c r="F3" s="12">
        <f>VLOOKUP(A2,Sheet2!$B:$T,13,FALSE)</f>
        <v>6</v>
      </c>
      <c r="G3" s="76">
        <f>VLOOKUP($A$2,Sheet2!$B:$T,2,FALSE)</f>
        <v>0</v>
      </c>
      <c r="I3" s="78"/>
      <c r="J3" s="12">
        <f>VLOOKUP(I2,Sheet2!$B:$T,4,FALSE)</f>
        <v>1</v>
      </c>
      <c r="K3" s="76">
        <f>VLOOKUP($A$2,Sheet2!$B:$T,2,FALSE)</f>
        <v>0</v>
      </c>
      <c r="L3" s="12">
        <f>VLOOKUP(I2,Sheet2!$B:$T,8,FALSE)</f>
        <v>6</v>
      </c>
      <c r="M3" s="76">
        <f>VLOOKUP($A$2,Sheet2!$B:$T,2,FALSE)</f>
        <v>0</v>
      </c>
      <c r="N3" s="12">
        <f>VLOOKUP(I2,Sheet2!$B:$T,13,FALSE)</f>
        <v>4</v>
      </c>
      <c r="O3" s="76">
        <f>VLOOKUP($A$2,Sheet2!$B:$T,2,FALSE)</f>
        <v>0</v>
      </c>
      <c r="Q3" s="3" t="str">
        <f>CONCATENATE(C3,E3)</f>
        <v>00</v>
      </c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54.75" customHeight="1">
      <c r="A4" s="77">
        <v>3</v>
      </c>
      <c r="B4" s="10">
        <f>VLOOKUP(A4,Sheet2!$B:$T,3,FALSE)</f>
        <v>9</v>
      </c>
      <c r="C4" s="75" t="str">
        <f>VLOOKUP(A4,Sheet2!$B:$T,5,FALSE)</f>
        <v>×</v>
      </c>
      <c r="D4" s="10">
        <f>VLOOKUP(A4,Sheet2!$B:$T,7,FALSE)</f>
        <v>2</v>
      </c>
      <c r="E4" s="75" t="str">
        <f>VLOOKUP(A4,Sheet2!$B:$T,10,FALSE)</f>
        <v>+</v>
      </c>
      <c r="F4" s="10">
        <f>VLOOKUP(A4,Sheet2!$B:$T,12,FALSE)</f>
        <v>5</v>
      </c>
      <c r="G4" s="75" t="str">
        <f>VLOOKUP($A$2,Sheet2!$B:$T,15,FALSE)</f>
        <v>＝</v>
      </c>
      <c r="I4" s="77">
        <v>4</v>
      </c>
      <c r="J4" s="10">
        <f>VLOOKUP(I4,Sheet2!$B:$T,3,FALSE)</f>
        <v>9</v>
      </c>
      <c r="K4" s="75" t="str">
        <f>VLOOKUP(I4,Sheet2!$B:$T,5,FALSE)</f>
        <v>×</v>
      </c>
      <c r="L4" s="10">
        <f>VLOOKUP(I4,Sheet2!$B:$T,7,FALSE)</f>
        <v>17</v>
      </c>
      <c r="M4" s="75" t="str">
        <f>VLOOKUP(I4,Sheet2!$B:$T,10,FALSE)</f>
        <v>-</v>
      </c>
      <c r="N4" s="10">
        <f>VLOOKUP(I4,Sheet2!$B:$T,12,FALSE)</f>
        <v>12</v>
      </c>
      <c r="O4" s="75" t="str">
        <f>VLOOKUP($A$2,Sheet2!$B:$T,15,FALSE)</f>
        <v>＝</v>
      </c>
      <c r="Q4" s="3" t="str">
        <f>CONCATENATE(C4,E4)</f>
        <v>×+</v>
      </c>
      <c r="R4" s="16">
        <f>(B4/B5)+(D4/D5)+(F4/F5)</f>
        <v>7.222222222222222</v>
      </c>
      <c r="S4" s="16">
        <f>(B4/B5)+(D4/D5)-(F4/F5)</f>
        <v>2.2222222222222223</v>
      </c>
      <c r="T4" s="16">
        <f>(B4/B5)+(D4/D5)*(F4/F5)</f>
        <v>5.055555555555555</v>
      </c>
      <c r="U4" s="16">
        <f>(B4/B5)+(D4/D5)/(F4/F5)</f>
        <v>4.588888888888889</v>
      </c>
      <c r="V4" s="16">
        <f>(B4/B5)-(D4/D5)+(F4/F5)</f>
        <v>6.777777777777778</v>
      </c>
      <c r="W4" s="16">
        <f>(B4/B5)-(D4/D5)-(F4/F5)</f>
        <v>1.7777777777777777</v>
      </c>
      <c r="X4" s="16">
        <f>(B4/B5)-(D4/D5)*(F4/F5)</f>
        <v>3.9444444444444446</v>
      </c>
      <c r="Y4" s="16">
        <f>(B4/B5)-(D4/D5)/(F4/F5)</f>
        <v>4.411111111111111</v>
      </c>
      <c r="Z4" s="16">
        <f>(B4/B5)*(D4/D5)+(F4/F5)</f>
        <v>3.5</v>
      </c>
      <c r="AA4" s="16">
        <f>(B4/B5)*(D4/D5)-(F4/F5)</f>
        <v>-1.5</v>
      </c>
      <c r="AB4" s="16">
        <f>(B4/B5)*(D4/D5)*(F4/F5)</f>
        <v>2.5</v>
      </c>
      <c r="AC4" s="16">
        <f>(B4/B5)*(D4/D5)/(F4/F5)</f>
        <v>0.4</v>
      </c>
      <c r="AD4" s="16">
        <f>(B4/B5)/(D4/D5)+(F4/F5)</f>
        <v>22.75</v>
      </c>
      <c r="AE4" s="16">
        <f>(B4/B5)/(D4/D5)-(F4/F5)</f>
        <v>17.75</v>
      </c>
      <c r="AF4" s="16">
        <f>(B4/B5)/(D4/D5)*(F4/F5)</f>
        <v>50.625</v>
      </c>
      <c r="AG4" s="16">
        <f>(B4/B5)/(D4/D5)/(F4/F5)</f>
        <v>8.1</v>
      </c>
    </row>
    <row r="5" spans="1:33" ht="54.75" customHeight="1">
      <c r="A5" s="78"/>
      <c r="B5" s="12">
        <f>VLOOKUP(A4,Sheet2!$B:$T,4,FALSE)</f>
        <v>2</v>
      </c>
      <c r="C5" s="76">
        <f>VLOOKUP($A$2,Sheet2!$B:$T,2,FALSE)</f>
        <v>0</v>
      </c>
      <c r="D5" s="12">
        <f>VLOOKUP(A4,Sheet2!$B:$T,8,FALSE)</f>
        <v>9</v>
      </c>
      <c r="E5" s="76">
        <f>VLOOKUP($A$2,Sheet2!$B:$T,2,FALSE)</f>
        <v>0</v>
      </c>
      <c r="F5" s="12">
        <f>VLOOKUP(A4,Sheet2!$B:$T,13,FALSE)</f>
        <v>2</v>
      </c>
      <c r="G5" s="76">
        <f>VLOOKUP($A$2,Sheet2!$B:$T,2,FALSE)</f>
        <v>0</v>
      </c>
      <c r="I5" s="78"/>
      <c r="J5" s="12">
        <f>VLOOKUP(I4,Sheet2!$B:$T,4,FALSE)</f>
        <v>5</v>
      </c>
      <c r="K5" s="76">
        <f>VLOOKUP($A$2,Sheet2!$B:$T,2,FALSE)</f>
        <v>0</v>
      </c>
      <c r="L5" s="12">
        <f>VLOOKUP(I4,Sheet2!$B:$T,8,FALSE)</f>
        <v>9</v>
      </c>
      <c r="M5" s="76">
        <f>VLOOKUP($A$2,Sheet2!$B:$T,2,FALSE)</f>
        <v>0</v>
      </c>
      <c r="N5" s="12">
        <f>VLOOKUP(I4,Sheet2!$B:$T,13,FALSE)</f>
        <v>5</v>
      </c>
      <c r="O5" s="76">
        <f>VLOOKUP($A$2,Sheet2!$B:$T,2,FALSE)</f>
        <v>0</v>
      </c>
      <c r="Q5" s="3" t="str">
        <f aca="true" t="shared" si="0" ref="Q5:Q15">CONCATENATE(C5,E5)</f>
        <v>00</v>
      </c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54.75" customHeight="1">
      <c r="A6" s="77">
        <v>5</v>
      </c>
      <c r="B6" s="10">
        <f>VLOOKUP(A6,Sheet2!$B:$T,3,FALSE)</f>
        <v>3</v>
      </c>
      <c r="C6" s="75" t="str">
        <f>VLOOKUP(A6,Sheet2!$B:$T,5,FALSE)</f>
        <v>+</v>
      </c>
      <c r="D6" s="10">
        <f>VLOOKUP(A6,Sheet2!$B:$T,7,FALSE)</f>
        <v>10</v>
      </c>
      <c r="E6" s="75" t="str">
        <f>VLOOKUP(A6,Sheet2!$B:$T,10,FALSE)</f>
        <v>×</v>
      </c>
      <c r="F6" s="10">
        <f>VLOOKUP(A6,Sheet2!$B:$T,12,FALSE)</f>
        <v>4</v>
      </c>
      <c r="G6" s="75" t="str">
        <f>VLOOKUP($A$2,Sheet2!$B:$T,15,FALSE)</f>
        <v>＝</v>
      </c>
      <c r="I6" s="77">
        <v>6</v>
      </c>
      <c r="J6" s="10">
        <f>VLOOKUP(I6,Sheet2!$B:$T,3,FALSE)</f>
        <v>8</v>
      </c>
      <c r="K6" s="75" t="str">
        <f>VLOOKUP(I6,Sheet2!$B:$T,5,FALSE)</f>
        <v>×</v>
      </c>
      <c r="L6" s="10">
        <f>VLOOKUP(I6,Sheet2!$B:$T,7,FALSE)</f>
        <v>9</v>
      </c>
      <c r="M6" s="75" t="str">
        <f>VLOOKUP(I6,Sheet2!$B:$T,10,FALSE)</f>
        <v>×</v>
      </c>
      <c r="N6" s="10">
        <f>VLOOKUP(I6,Sheet2!$B:$T,12,FALSE)</f>
        <v>9</v>
      </c>
      <c r="O6" s="75" t="str">
        <f>VLOOKUP($A$2,Sheet2!$B:$T,15,FALSE)</f>
        <v>＝</v>
      </c>
      <c r="Q6" s="3" t="str">
        <f t="shared" si="0"/>
        <v>+×</v>
      </c>
      <c r="R6" s="16">
        <f>(B6/B7)+(D6/D7)+(F6/F7)</f>
        <v>4.4</v>
      </c>
      <c r="S6" s="16">
        <f>(B6/B7)+(D6/D7)-(F6/F7)</f>
        <v>3.6</v>
      </c>
      <c r="T6" s="16">
        <f>(B6/B7)+(D6/D7)*(F6/F7)</f>
        <v>2.5</v>
      </c>
      <c r="U6" s="16">
        <f>(B6/B7)+(D6/D7)/(F6/F7)</f>
        <v>7.75</v>
      </c>
      <c r="V6" s="16">
        <f>(B6/B7)-(D6/D7)+(F6/F7)</f>
        <v>-0.6</v>
      </c>
      <c r="W6" s="16">
        <f>(B6/B7)-(D6/D7)-(F6/F7)</f>
        <v>-1.4</v>
      </c>
      <c r="X6" s="16">
        <f>(B6/B7)-(D6/D7)*(F6/F7)</f>
        <v>0.5</v>
      </c>
      <c r="Y6" s="16">
        <f>(B6/B7)-(D6/D7)/(F6/F7)</f>
        <v>-4.75</v>
      </c>
      <c r="Z6" s="16">
        <f>(B6/B7)*(D6/D7)+(F6/F7)</f>
        <v>4.15</v>
      </c>
      <c r="AA6" s="16">
        <f>(B6/B7)*(D6/D7)-(F6/F7)</f>
        <v>3.35</v>
      </c>
      <c r="AB6" s="16">
        <f>(B6/B7)*(D6/D7)*(F6/F7)</f>
        <v>1.5</v>
      </c>
      <c r="AC6" s="16">
        <f>(B6/B7)*(D6/D7)/(F6/F7)</f>
        <v>9.375</v>
      </c>
      <c r="AD6" s="16">
        <f>(B6/B7)/(D6/D7)+(F6/F7)</f>
        <v>1</v>
      </c>
      <c r="AE6" s="16">
        <f>(B6/B7)/(D6/D7)-(F6/F7)</f>
        <v>0.19999999999999996</v>
      </c>
      <c r="AF6" s="16">
        <f>(B6/B7)/(D6/D7)*(F6/F7)</f>
        <v>0.24</v>
      </c>
      <c r="AG6" s="16">
        <f>(B6/B7)/(D6/D7)/(F6/F7)</f>
        <v>1.4999999999999998</v>
      </c>
    </row>
    <row r="7" spans="1:33" ht="54.75" customHeight="1">
      <c r="A7" s="78"/>
      <c r="B7" s="12">
        <f>VLOOKUP(A6,Sheet2!$B:$T,4,FALSE)</f>
        <v>2</v>
      </c>
      <c r="C7" s="76">
        <f>VLOOKUP($A$2,Sheet2!$B:$T,2,FALSE)</f>
        <v>0</v>
      </c>
      <c r="D7" s="12">
        <f>VLOOKUP(A6,Sheet2!$B:$T,8,FALSE)</f>
        <v>4</v>
      </c>
      <c r="E7" s="76">
        <f>VLOOKUP($A$2,Sheet2!$B:$T,2,FALSE)</f>
        <v>0</v>
      </c>
      <c r="F7" s="12">
        <f>VLOOKUP(A6,Sheet2!$B:$T,13,FALSE)</f>
        <v>10</v>
      </c>
      <c r="G7" s="76">
        <f>VLOOKUP($A$2,Sheet2!$B:$T,2,FALSE)</f>
        <v>0</v>
      </c>
      <c r="I7" s="78"/>
      <c r="J7" s="12">
        <f>VLOOKUP(I6,Sheet2!$B:$T,4,FALSE)</f>
        <v>3</v>
      </c>
      <c r="K7" s="76">
        <f>VLOOKUP($A$2,Sheet2!$B:$T,2,FALSE)</f>
        <v>0</v>
      </c>
      <c r="L7" s="12">
        <f>VLOOKUP(I6,Sheet2!$B:$T,8,FALSE)</f>
        <v>8</v>
      </c>
      <c r="M7" s="76">
        <f>VLOOKUP($A$2,Sheet2!$B:$T,2,FALSE)</f>
        <v>0</v>
      </c>
      <c r="N7" s="12">
        <f>VLOOKUP(I6,Sheet2!$B:$T,13,FALSE)</f>
        <v>9</v>
      </c>
      <c r="O7" s="76">
        <f>VLOOKUP($A$2,Sheet2!$B:$T,2,FALSE)</f>
        <v>0</v>
      </c>
      <c r="Q7" s="3" t="str">
        <f t="shared" si="0"/>
        <v>00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54.75" customHeight="1">
      <c r="A8" s="77">
        <v>7</v>
      </c>
      <c r="B8" s="10">
        <f>VLOOKUP(A8,Sheet2!$B:$T,3,FALSE)</f>
        <v>3</v>
      </c>
      <c r="C8" s="75" t="str">
        <f>VLOOKUP(A8,Sheet2!$B:$T,5,FALSE)</f>
        <v>÷</v>
      </c>
      <c r="D8" s="10">
        <f>VLOOKUP(A8,Sheet2!$B:$T,7,FALSE)</f>
        <v>4</v>
      </c>
      <c r="E8" s="75" t="str">
        <f>VLOOKUP(A8,Sheet2!$B:$T,10,FALSE)</f>
        <v>-</v>
      </c>
      <c r="F8" s="10">
        <f>VLOOKUP(A8,Sheet2!$B:$T,12,FALSE)</f>
        <v>13</v>
      </c>
      <c r="G8" s="75" t="str">
        <f>VLOOKUP($A$2,Sheet2!$B:$T,15,FALSE)</f>
        <v>＝</v>
      </c>
      <c r="I8" s="77">
        <v>8</v>
      </c>
      <c r="J8" s="10">
        <f>VLOOKUP(I8,Sheet2!$B:$T,3,FALSE)</f>
        <v>6</v>
      </c>
      <c r="K8" s="75" t="str">
        <f>VLOOKUP(I8,Sheet2!$B:$T,5,FALSE)</f>
        <v>-</v>
      </c>
      <c r="L8" s="10">
        <f>VLOOKUP(I8,Sheet2!$B:$T,7,FALSE)</f>
        <v>2</v>
      </c>
      <c r="M8" s="75" t="str">
        <f>VLOOKUP(I8,Sheet2!$B:$T,10,FALSE)</f>
        <v>+</v>
      </c>
      <c r="N8" s="10">
        <f>VLOOKUP(I8,Sheet2!$B:$T,12,FALSE)</f>
        <v>24</v>
      </c>
      <c r="O8" s="75" t="str">
        <f>VLOOKUP($A$2,Sheet2!$B:$T,15,FALSE)</f>
        <v>＝</v>
      </c>
      <c r="Q8" s="3" t="str">
        <f t="shared" si="0"/>
        <v>÷-</v>
      </c>
      <c r="R8" s="16">
        <f>(B8/B9)+(D8/D9)+(F8/F9)</f>
        <v>4.6</v>
      </c>
      <c r="S8" s="16">
        <f>(B8/B9)+(D8/D9)-(F8/F9)</f>
        <v>-0.6000000000000001</v>
      </c>
      <c r="T8" s="16">
        <f>(B8/B9)+(D8/D9)*(F8/F9)</f>
        <v>2.8</v>
      </c>
      <c r="U8" s="16">
        <f>(B8/B9)+(D8/D9)/(F8/F9)</f>
        <v>1.6923076923076923</v>
      </c>
      <c r="V8" s="16">
        <f>(B8/B9)-(D8/D9)+(F8/F9)</f>
        <v>3.6</v>
      </c>
      <c r="W8" s="16">
        <f>(B8/B9)-(D8/D9)-(F8/F9)</f>
        <v>-1.6</v>
      </c>
      <c r="X8" s="16">
        <f>(B8/B9)-(D8/D9)*(F8/F9)</f>
        <v>0.19999999999999996</v>
      </c>
      <c r="Y8" s="16">
        <f>(B8/B9)-(D8/D9)/(F8/F9)</f>
        <v>1.3076923076923077</v>
      </c>
      <c r="Z8" s="16">
        <f>(B8/B9)*(D8/D9)+(F8/F9)</f>
        <v>3.35</v>
      </c>
      <c r="AA8" s="16">
        <f>(B8/B9)*(D8/D9)-(F8/F9)</f>
        <v>-1.85</v>
      </c>
      <c r="AB8" s="16">
        <f>(B8/B9)*(D8/D9)*(F8/F9)</f>
        <v>1.9500000000000002</v>
      </c>
      <c r="AC8" s="16">
        <f>(B8/B9)*(D8/D9)/(F8/F9)</f>
        <v>0.28846153846153844</v>
      </c>
      <c r="AD8" s="16">
        <f>(B8/B9)/(D8/D9)+(F8/F9)</f>
        <v>5.6</v>
      </c>
      <c r="AE8" s="16">
        <f>(B8/B9)/(D8/D9)-(F8/F9)</f>
        <v>0.3999999999999999</v>
      </c>
      <c r="AF8" s="16">
        <f>(B8/B9)/(D8/D9)*(F8/F9)</f>
        <v>7.800000000000001</v>
      </c>
      <c r="AG8" s="16">
        <f>(B8/B9)/(D8/D9)/(F8/F9)</f>
        <v>1.1538461538461537</v>
      </c>
    </row>
    <row r="9" spans="1:33" ht="54.75" customHeight="1">
      <c r="A9" s="78"/>
      <c r="B9" s="12">
        <f>VLOOKUP(A8,Sheet2!$B:$T,4,FALSE)</f>
        <v>2</v>
      </c>
      <c r="C9" s="76">
        <f>VLOOKUP($A$2,Sheet2!$B:$T,2,FALSE)</f>
        <v>0</v>
      </c>
      <c r="D9" s="12">
        <f>VLOOKUP(A8,Sheet2!$B:$T,8,FALSE)</f>
        <v>8</v>
      </c>
      <c r="E9" s="76">
        <f>VLOOKUP($A$2,Sheet2!$B:$T,2,FALSE)</f>
        <v>0</v>
      </c>
      <c r="F9" s="12">
        <f>VLOOKUP(A8,Sheet2!$B:$T,13,FALSE)</f>
        <v>5</v>
      </c>
      <c r="G9" s="76">
        <f>VLOOKUP($A$2,Sheet2!$B:$T,2,FALSE)</f>
        <v>0</v>
      </c>
      <c r="I9" s="78"/>
      <c r="J9" s="12">
        <f>VLOOKUP(I8,Sheet2!$B:$T,4,FALSE)</f>
        <v>5</v>
      </c>
      <c r="K9" s="76">
        <f>VLOOKUP($A$2,Sheet2!$B:$T,2,FALSE)</f>
        <v>0</v>
      </c>
      <c r="L9" s="12">
        <f>VLOOKUP(I8,Sheet2!$B:$T,8,FALSE)</f>
        <v>7</v>
      </c>
      <c r="M9" s="76">
        <f>VLOOKUP($A$2,Sheet2!$B:$T,2,FALSE)</f>
        <v>0</v>
      </c>
      <c r="N9" s="12">
        <f>VLOOKUP(I8,Sheet2!$B:$T,13,FALSE)</f>
        <v>35</v>
      </c>
      <c r="O9" s="76">
        <f>VLOOKUP($A$2,Sheet2!$B:$T,2,FALSE)</f>
        <v>0</v>
      </c>
      <c r="Q9" s="3" t="str">
        <f t="shared" si="0"/>
        <v>00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54.75" customHeight="1">
      <c r="A10" s="77">
        <v>9</v>
      </c>
      <c r="B10" s="10">
        <f>VLOOKUP(A10,Sheet2!$B:$T,3,FALSE)</f>
        <v>39</v>
      </c>
      <c r="C10" s="75" t="str">
        <f>VLOOKUP(A10,Sheet2!$B:$T,5,FALSE)</f>
        <v>-</v>
      </c>
      <c r="D10" s="10">
        <f>VLOOKUP(A10,Sheet2!$B:$T,7,FALSE)</f>
        <v>6</v>
      </c>
      <c r="E10" s="75" t="str">
        <f>VLOOKUP(A10,Sheet2!$B:$T,10,FALSE)</f>
        <v>÷</v>
      </c>
      <c r="F10" s="10">
        <f>VLOOKUP(A10,Sheet2!$B:$T,12,FALSE)</f>
        <v>4</v>
      </c>
      <c r="G10" s="75" t="str">
        <f>VLOOKUP($A$2,Sheet2!$B:$T,15,FALSE)</f>
        <v>＝</v>
      </c>
      <c r="I10" s="77">
        <v>10</v>
      </c>
      <c r="J10" s="10">
        <f>VLOOKUP(I10,Sheet2!$B:$T,3,FALSE)</f>
        <v>6</v>
      </c>
      <c r="K10" s="75" t="str">
        <f>VLOOKUP(I10,Sheet2!$B:$T,5,FALSE)</f>
        <v>÷</v>
      </c>
      <c r="L10" s="10">
        <f>VLOOKUP(I10,Sheet2!$B:$T,7,FALSE)</f>
        <v>1</v>
      </c>
      <c r="M10" s="75" t="str">
        <f>VLOOKUP(I10,Sheet2!$B:$T,10,FALSE)</f>
        <v>+</v>
      </c>
      <c r="N10" s="10">
        <f>VLOOKUP(I10,Sheet2!$B:$T,12,FALSE)</f>
        <v>4</v>
      </c>
      <c r="O10" s="75" t="str">
        <f>VLOOKUP($A$2,Sheet2!$B:$T,15,FALSE)</f>
        <v>＝</v>
      </c>
      <c r="Q10" s="3" t="str">
        <f t="shared" si="0"/>
        <v>-÷</v>
      </c>
      <c r="R10" s="16">
        <f>(B10/B11)+(D10/D11)+(F10/F11)</f>
        <v>5.8999999999999995</v>
      </c>
      <c r="S10" s="16">
        <f>(B10/B11)+(D10/D11)-(F10/F11)</f>
        <v>4.3</v>
      </c>
      <c r="T10" s="16">
        <f>(B10/B11)+(D10/D11)*(F10/F11)</f>
        <v>4.859999999999999</v>
      </c>
      <c r="U10" s="16">
        <f>(B10/B11)+(D10/D11)/(F10/F11)</f>
        <v>5.3999999999999995</v>
      </c>
      <c r="V10" s="16">
        <f>(B10/B11)-(D10/D11)+(F10/F11)</f>
        <v>3.5</v>
      </c>
      <c r="W10" s="16">
        <f>(B10/B11)-(D10/D11)-(F10/F11)</f>
        <v>1.9000000000000001</v>
      </c>
      <c r="X10" s="16">
        <f>(B10/B11)-(D10/D11)*(F10/F11)</f>
        <v>2.94</v>
      </c>
      <c r="Y10" s="16">
        <f>(B10/B11)-(D10/D11)/(F10/F11)</f>
        <v>2.4000000000000004</v>
      </c>
      <c r="Z10" s="16">
        <f>(B10/B11)*(D10/D11)+(F10/F11)</f>
        <v>5.4799999999999995</v>
      </c>
      <c r="AA10" s="16">
        <f>(B10/B11)*(D10/D11)-(F10/F11)</f>
        <v>3.88</v>
      </c>
      <c r="AB10" s="16">
        <f>(B10/B11)*(D10/D11)*(F10/F11)</f>
        <v>3.7439999999999998</v>
      </c>
      <c r="AC10" s="16">
        <f>(B10/B11)*(D10/D11)/(F10/F11)</f>
        <v>5.85</v>
      </c>
      <c r="AD10" s="16">
        <f>(B10/B11)/(D10/D11)+(F10/F11)</f>
        <v>4.05</v>
      </c>
      <c r="AE10" s="16">
        <f>(B10/B11)/(D10/D11)-(F10/F11)</f>
        <v>2.45</v>
      </c>
      <c r="AF10" s="16">
        <f>(B10/B11)/(D10/D11)*(F10/F11)</f>
        <v>2.6</v>
      </c>
      <c r="AG10" s="16">
        <f>(B10/B11)/(D10/D11)/(F10/F11)</f>
        <v>4.0625</v>
      </c>
    </row>
    <row r="11" spans="1:33" ht="54.75" customHeight="1">
      <c r="A11" s="78"/>
      <c r="B11" s="12">
        <f>VLOOKUP(A10,Sheet2!$B:$T,4,FALSE)</f>
        <v>10</v>
      </c>
      <c r="C11" s="76">
        <f>VLOOKUP($A$2,Sheet2!$B:$T,2,FALSE)</f>
        <v>0</v>
      </c>
      <c r="D11" s="12">
        <f>VLOOKUP(A10,Sheet2!$B:$T,8,FALSE)</f>
        <v>5</v>
      </c>
      <c r="E11" s="76">
        <f>VLOOKUP($A$2,Sheet2!$B:$T,2,FALSE)</f>
        <v>0</v>
      </c>
      <c r="F11" s="12">
        <f>VLOOKUP(A10,Sheet2!$B:$T,13,FALSE)</f>
        <v>5</v>
      </c>
      <c r="G11" s="76">
        <f>VLOOKUP($A$2,Sheet2!$B:$T,2,FALSE)</f>
        <v>0</v>
      </c>
      <c r="I11" s="78"/>
      <c r="J11" s="12">
        <f>VLOOKUP(I10,Sheet2!$B:$T,4,FALSE)</f>
        <v>2</v>
      </c>
      <c r="K11" s="76">
        <f>VLOOKUP($A$2,Sheet2!$B:$T,2,FALSE)</f>
        <v>0</v>
      </c>
      <c r="L11" s="12">
        <f>VLOOKUP(I10,Sheet2!$B:$T,8,FALSE)</f>
        <v>2</v>
      </c>
      <c r="M11" s="76">
        <f>VLOOKUP($A$2,Sheet2!$B:$T,2,FALSE)</f>
        <v>0</v>
      </c>
      <c r="N11" s="12">
        <f>VLOOKUP(I10,Sheet2!$B:$T,13,FALSE)</f>
        <v>5</v>
      </c>
      <c r="O11" s="76">
        <f>VLOOKUP($A$2,Sheet2!$B:$T,2,FALSE)</f>
        <v>0</v>
      </c>
      <c r="Q11" s="3" t="str">
        <f t="shared" si="0"/>
        <v>00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54.75" customHeight="1">
      <c r="A12" s="77">
        <v>11</v>
      </c>
      <c r="B12" s="10">
        <f>VLOOKUP(A12,Sheet2!$B:$T,3,FALSE)</f>
        <v>48</v>
      </c>
      <c r="C12" s="75" t="str">
        <f>VLOOKUP(A12,Sheet2!$B:$T,5,FALSE)</f>
        <v>+</v>
      </c>
      <c r="D12" s="10">
        <f>VLOOKUP(A12,Sheet2!$B:$T,7,FALSE)</f>
        <v>7</v>
      </c>
      <c r="E12" s="75" t="str">
        <f>VLOOKUP(A12,Sheet2!$B:$T,10,FALSE)</f>
        <v>÷</v>
      </c>
      <c r="F12" s="10">
        <f>VLOOKUP(A12,Sheet2!$B:$T,12,FALSE)</f>
        <v>5</v>
      </c>
      <c r="G12" s="75" t="str">
        <f>VLOOKUP($A$2,Sheet2!$B:$T,15,FALSE)</f>
        <v>＝</v>
      </c>
      <c r="I12" s="77">
        <v>12</v>
      </c>
      <c r="J12" s="10">
        <f>VLOOKUP(I12,Sheet2!$B:$T,3,FALSE)</f>
        <v>2</v>
      </c>
      <c r="K12" s="75" t="str">
        <f>VLOOKUP(I12,Sheet2!$B:$T,5,FALSE)</f>
        <v>-</v>
      </c>
      <c r="L12" s="10">
        <f>VLOOKUP(I12,Sheet2!$B:$T,7,FALSE)</f>
        <v>5</v>
      </c>
      <c r="M12" s="75" t="str">
        <f>VLOOKUP(I12,Sheet2!$B:$T,10,FALSE)</f>
        <v>×</v>
      </c>
      <c r="N12" s="10">
        <f>VLOOKUP(I12,Sheet2!$B:$T,12,FALSE)</f>
        <v>7</v>
      </c>
      <c r="O12" s="75" t="str">
        <f>VLOOKUP($A$2,Sheet2!$B:$T,15,FALSE)</f>
        <v>＝</v>
      </c>
      <c r="Q12" s="3" t="str">
        <f t="shared" si="0"/>
        <v>+÷</v>
      </c>
      <c r="R12" s="16">
        <f>(B12/B13)+(D12/D13)+(F12/F13)</f>
        <v>4.153333333333333</v>
      </c>
      <c r="S12" s="16">
        <f>(B12/B13)+(D12/D13)-(F12/F13)</f>
        <v>2.4866666666666664</v>
      </c>
      <c r="T12" s="16">
        <f>(B12/B13)+(D12/D13)*(F12/F13)</f>
        <v>3.086666666666667</v>
      </c>
      <c r="U12" s="16">
        <f>(B12/B13)+(D12/D13)/(F12/F13)</f>
        <v>3.5999999999999996</v>
      </c>
      <c r="V12" s="16">
        <f>(B12/B13)-(D12/D13)+(F12/F13)</f>
        <v>1.3533333333333335</v>
      </c>
      <c r="W12" s="16">
        <f>(B12/B13)-(D12/D13)-(F12/F13)</f>
        <v>-0.31333333333333335</v>
      </c>
      <c r="X12" s="16">
        <f>(B12/B13)-(D12/D13)*(F12/F13)</f>
        <v>0.7533333333333332</v>
      </c>
      <c r="Y12" s="16">
        <f>(B12/B13)-(D12/D13)/(F12/F13)</f>
        <v>0.2400000000000002</v>
      </c>
      <c r="Z12" s="16">
        <f>(B12/B13)*(D12/D13)+(F12/F13)</f>
        <v>3.521333333333333</v>
      </c>
      <c r="AA12" s="16">
        <f>(B12/B13)*(D12/D13)-(F12/F13)</f>
        <v>1.8546666666666662</v>
      </c>
      <c r="AB12" s="16">
        <f>(B12/B13)*(D12/D13)*(F12/F13)</f>
        <v>2.2399999999999998</v>
      </c>
      <c r="AC12" s="16">
        <f>(B12/B13)*(D12/D13)/(F12/F13)</f>
        <v>3.2255999999999996</v>
      </c>
      <c r="AD12" s="16">
        <f>(B12/B13)/(D12/D13)+(F12/F13)</f>
        <v>2.204761904761905</v>
      </c>
      <c r="AE12" s="16">
        <f>(B12/B13)/(D12/D13)-(F12/F13)</f>
        <v>0.5380952380952381</v>
      </c>
      <c r="AF12" s="16">
        <f>(B12/B13)/(D12/D13)*(F12/F13)</f>
        <v>1.142857142857143</v>
      </c>
      <c r="AG12" s="16">
        <f>(B12/B13)/(D12/D13)/(F12/F13)</f>
        <v>1.6457142857142857</v>
      </c>
    </row>
    <row r="13" spans="1:33" ht="54.75" customHeight="1">
      <c r="A13" s="78"/>
      <c r="B13" s="12">
        <f>VLOOKUP(A12,Sheet2!$B:$T,4,FALSE)</f>
        <v>25</v>
      </c>
      <c r="C13" s="76">
        <f>VLOOKUP($A$2,Sheet2!$B:$T,2,FALSE)</f>
        <v>0</v>
      </c>
      <c r="D13" s="12">
        <f>VLOOKUP(A12,Sheet2!$B:$T,8,FALSE)</f>
        <v>5</v>
      </c>
      <c r="E13" s="76">
        <f>VLOOKUP($A$2,Sheet2!$B:$T,2,FALSE)</f>
        <v>0</v>
      </c>
      <c r="F13" s="12">
        <f>VLOOKUP(A12,Sheet2!$B:$T,13,FALSE)</f>
        <v>6</v>
      </c>
      <c r="G13" s="76">
        <f>VLOOKUP($A$2,Sheet2!$B:$T,2,FALSE)</f>
        <v>0</v>
      </c>
      <c r="I13" s="78"/>
      <c r="J13" s="12">
        <f>VLOOKUP(I12,Sheet2!$B:$T,4,FALSE)</f>
        <v>1</v>
      </c>
      <c r="K13" s="76">
        <f>VLOOKUP($A$2,Sheet2!$B:$T,2,FALSE)</f>
        <v>0</v>
      </c>
      <c r="L13" s="12">
        <f>VLOOKUP(I12,Sheet2!$B:$T,8,FALSE)</f>
        <v>7</v>
      </c>
      <c r="M13" s="76">
        <f>VLOOKUP($A$2,Sheet2!$B:$T,2,FALSE)</f>
        <v>0</v>
      </c>
      <c r="N13" s="12">
        <f>VLOOKUP(I12,Sheet2!$B:$T,13,FALSE)</f>
        <v>5</v>
      </c>
      <c r="O13" s="76">
        <f>VLOOKUP($A$2,Sheet2!$B:$T,2,FALSE)</f>
        <v>0</v>
      </c>
      <c r="Q13" s="3" t="str">
        <f t="shared" si="0"/>
        <v>00</v>
      </c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54.75" customHeight="1">
      <c r="A14" s="77">
        <v>13</v>
      </c>
      <c r="B14" s="10">
        <f>VLOOKUP(A14,Sheet2!$B:$T,3,FALSE)</f>
        <v>9</v>
      </c>
      <c r="C14" s="75" t="str">
        <f>VLOOKUP(A14,Sheet2!$B:$T,5,FALSE)</f>
        <v>+</v>
      </c>
      <c r="D14" s="10">
        <f>VLOOKUP(A14,Sheet2!$B:$T,7,FALSE)</f>
        <v>5</v>
      </c>
      <c r="E14" s="75" t="str">
        <f>VLOOKUP(A14,Sheet2!$B:$T,10,FALSE)</f>
        <v>+</v>
      </c>
      <c r="F14" s="10">
        <f>VLOOKUP(A14,Sheet2!$B:$T,12,FALSE)</f>
        <v>6</v>
      </c>
      <c r="G14" s="75" t="str">
        <f>VLOOKUP($A$2,Sheet2!$B:$T,15,FALSE)</f>
        <v>＝</v>
      </c>
      <c r="I14" s="77">
        <v>14</v>
      </c>
      <c r="J14" s="10">
        <f>VLOOKUP(I14,Sheet2!$B:$T,3,FALSE)</f>
        <v>6</v>
      </c>
      <c r="K14" s="75" t="str">
        <f>VLOOKUP(I14,Sheet2!$B:$T,5,FALSE)</f>
        <v>÷</v>
      </c>
      <c r="L14" s="10">
        <f>VLOOKUP(I14,Sheet2!$B:$T,7,FALSE)</f>
        <v>4</v>
      </c>
      <c r="M14" s="75" t="str">
        <f>VLOOKUP(I14,Sheet2!$B:$T,10,FALSE)</f>
        <v>÷</v>
      </c>
      <c r="N14" s="10">
        <f>VLOOKUP(I14,Sheet2!$B:$T,12,FALSE)</f>
        <v>2</v>
      </c>
      <c r="O14" s="75" t="str">
        <f>VLOOKUP($A$2,Sheet2!$B:$T,15,FALSE)</f>
        <v>＝</v>
      </c>
      <c r="Q14" s="3" t="str">
        <f t="shared" si="0"/>
        <v>++</v>
      </c>
      <c r="R14" s="16">
        <f>(B14/B15)+(D14/D15)+(F14/F15)</f>
        <v>1.8181818181818181</v>
      </c>
      <c r="S14" s="16">
        <f>(B14/B15)+(D14/D15)-(F14/F15)</f>
        <v>0.7272727272727273</v>
      </c>
      <c r="T14" s="16">
        <f>(B14/B15)+(D14/D15)*(F14/F15)</f>
        <v>1.0661157024793388</v>
      </c>
      <c r="U14" s="16">
        <f>(B14/B15)+(D14/D15)/(F14/F15)</f>
        <v>1.6515151515151516</v>
      </c>
      <c r="V14" s="16">
        <f>(B14/B15)-(D14/D15)+(F14/F15)</f>
        <v>0.9090909090909092</v>
      </c>
      <c r="W14" s="16">
        <f>(B14/B15)-(D14/D15)-(F14/F15)</f>
        <v>-0.1818181818181817</v>
      </c>
      <c r="X14" s="16">
        <f>(B14/B15)-(D14/D15)*(F14/F15)</f>
        <v>0.5702479338842976</v>
      </c>
      <c r="Y14" s="16">
        <f>(B14/B15)-(D14/D15)/(F14/F15)</f>
        <v>-0.015151515151515138</v>
      </c>
      <c r="Z14" s="16">
        <f>(B14/B15)*(D14/D15)+(F14/F15)</f>
        <v>0.9173553719008265</v>
      </c>
      <c r="AA14" s="16">
        <f>(B14/B15)*(D14/D15)-(F14/F15)</f>
        <v>-0.17355371900826438</v>
      </c>
      <c r="AB14" s="16">
        <f>(B14/B15)*(D14/D15)*(F14/F15)</f>
        <v>0.202854996243426</v>
      </c>
      <c r="AC14" s="16">
        <f>(B14/B15)*(D14/D15)/(F14/F15)</f>
        <v>0.681818181818182</v>
      </c>
      <c r="AD14" s="16">
        <f>(B14/B15)/(D14/D15)+(F14/F15)</f>
        <v>2.3454545454545457</v>
      </c>
      <c r="AE14" s="16">
        <f>(B14/B15)/(D14/D15)-(F14/F15)</f>
        <v>1.2545454545454549</v>
      </c>
      <c r="AF14" s="16">
        <f>(B14/B15)/(D14/D15)*(F14/F15)</f>
        <v>0.9818181818181819</v>
      </c>
      <c r="AG14" s="16">
        <f>(B14/B15)/(D14/D15)/(F14/F15)</f>
        <v>3.3000000000000007</v>
      </c>
    </row>
    <row r="15" spans="1:33" ht="54.75" customHeight="1">
      <c r="A15" s="78"/>
      <c r="B15" s="12">
        <f>VLOOKUP(A14,Sheet2!$B:$T,4,FALSE)</f>
        <v>11</v>
      </c>
      <c r="C15" s="76">
        <f>VLOOKUP($A$2,Sheet2!$B:$T,2,FALSE)</f>
        <v>0</v>
      </c>
      <c r="D15" s="12">
        <f>VLOOKUP(A14,Sheet2!$B:$T,8,FALSE)</f>
        <v>11</v>
      </c>
      <c r="E15" s="76">
        <f>VLOOKUP($A$2,Sheet2!$B:$T,2,FALSE)</f>
        <v>0</v>
      </c>
      <c r="F15" s="12">
        <f>VLOOKUP(A14,Sheet2!$B:$T,13,FALSE)</f>
        <v>11</v>
      </c>
      <c r="G15" s="76">
        <f>VLOOKUP($A$2,Sheet2!$B:$T,2,FALSE)</f>
        <v>0</v>
      </c>
      <c r="I15" s="78"/>
      <c r="J15" s="12">
        <f>VLOOKUP(I14,Sheet2!$B:$T,4,FALSE)</f>
        <v>1</v>
      </c>
      <c r="K15" s="76">
        <f>VLOOKUP($A$2,Sheet2!$B:$T,2,FALSE)</f>
        <v>0</v>
      </c>
      <c r="L15" s="12">
        <f>VLOOKUP(I14,Sheet2!$B:$T,8,FALSE)</f>
        <v>3</v>
      </c>
      <c r="M15" s="76">
        <f>VLOOKUP($A$2,Sheet2!$B:$T,2,FALSE)</f>
        <v>0</v>
      </c>
      <c r="N15" s="12">
        <f>VLOOKUP(I14,Sheet2!$B:$T,13,FALSE)</f>
        <v>2</v>
      </c>
      <c r="O15" s="76">
        <f>VLOOKUP($A$2,Sheet2!$B:$T,2,FALSE)</f>
        <v>0</v>
      </c>
      <c r="Q15" s="3" t="str">
        <f t="shared" si="0"/>
        <v>00</v>
      </c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54.75" customHeight="1">
      <c r="A16" s="77">
        <v>15</v>
      </c>
      <c r="B16" s="10">
        <f>VLOOKUP(A16,Sheet2!$B:$T,3,FALSE)</f>
        <v>7</v>
      </c>
      <c r="C16" s="75" t="str">
        <f>VLOOKUP(A16,Sheet2!$B:$T,5,FALSE)</f>
        <v>÷</v>
      </c>
      <c r="D16" s="10">
        <f>VLOOKUP(A16,Sheet2!$B:$T,7,FALSE)</f>
        <v>9</v>
      </c>
      <c r="E16" s="75" t="str">
        <f>VLOOKUP(A16,Sheet2!$B:$T,10,FALSE)</f>
        <v>×</v>
      </c>
      <c r="F16" s="10">
        <f>VLOOKUP(A16,Sheet2!$B:$T,12,FALSE)</f>
        <v>3</v>
      </c>
      <c r="G16" s="75" t="str">
        <f>VLOOKUP($A$2,Sheet2!$B:$T,15,FALSE)</f>
        <v>＝</v>
      </c>
      <c r="I16" s="77">
        <v>16</v>
      </c>
      <c r="J16" s="10">
        <f>VLOOKUP(I16,Sheet2!$B:$T,3,FALSE)</f>
        <v>233</v>
      </c>
      <c r="K16" s="75" t="str">
        <f>VLOOKUP(I16,Sheet2!$B:$T,5,FALSE)</f>
        <v>-</v>
      </c>
      <c r="L16" s="10">
        <f>VLOOKUP(I16,Sheet2!$B:$T,7,FALSE)</f>
        <v>6</v>
      </c>
      <c r="M16" s="75" t="str">
        <f>VLOOKUP(I16,Sheet2!$B:$T,10,FALSE)</f>
        <v>-</v>
      </c>
      <c r="N16" s="10">
        <f>VLOOKUP(I16,Sheet2!$B:$T,12,FALSE)</f>
        <v>8</v>
      </c>
      <c r="O16" s="75" t="str">
        <f>VLOOKUP($A$2,Sheet2!$B:$T,15,FALSE)</f>
        <v>＝</v>
      </c>
      <c r="Q16" s="3" t="str">
        <f>CONCATENATE(C16,E16)</f>
        <v>÷×</v>
      </c>
      <c r="R16" s="16">
        <f>(B16/B17)+(D16/D17)+(F16/F17)</f>
        <v>4.828571428571429</v>
      </c>
      <c r="S16" s="16">
        <f>(B16/B17)+(D16/D17)-(F16/F17)</f>
        <v>3.971428571428572</v>
      </c>
      <c r="T16" s="16">
        <f>(B16/B17)+(D16/D17)*(F16/F17)</f>
        <v>3.8857142857142857</v>
      </c>
      <c r="U16" s="16">
        <f>(B16/B17)+(D16/D17)/(F16/F17)</f>
        <v>5.6</v>
      </c>
      <c r="V16" s="16">
        <f>(B16/B17)-(D16/D17)+(F16/F17)</f>
        <v>3.0285714285714285</v>
      </c>
      <c r="W16" s="16">
        <f>(B16/B17)-(D16/D17)-(F16/F17)</f>
        <v>2.1714285714285717</v>
      </c>
      <c r="X16" s="16">
        <f>(B16/B17)-(D16/D17)*(F16/F17)</f>
        <v>3.1142857142857143</v>
      </c>
      <c r="Y16" s="16">
        <f>(B16/B17)-(D16/D17)/(F16/F17)</f>
        <v>1.4</v>
      </c>
      <c r="Z16" s="16">
        <f>(B16/B17)*(D16/D17)+(F16/F17)</f>
        <v>3.5785714285714283</v>
      </c>
      <c r="AA16" s="16">
        <f>(B16/B17)*(D16/D17)-(F16/F17)</f>
        <v>2.7214285714285715</v>
      </c>
      <c r="AB16" s="16">
        <f>(B16/B17)*(D16/D17)*(F16/F17)</f>
        <v>1.3499999999999999</v>
      </c>
      <c r="AC16" s="16">
        <f>(B16/B17)*(D16/D17)/(F16/F17)</f>
        <v>7.3500000000000005</v>
      </c>
      <c r="AD16" s="16">
        <f>(B16/B17)/(D16/D17)+(F16/F17)</f>
        <v>4.317460317460317</v>
      </c>
      <c r="AE16" s="16">
        <f>(B16/B17)/(D16/D17)-(F16/F17)</f>
        <v>3.4603174603174605</v>
      </c>
      <c r="AF16" s="16">
        <f>(B16/B17)/(D16/D17)*(F16/F17)</f>
        <v>1.6666666666666665</v>
      </c>
      <c r="AG16" s="16">
        <f>(B16/B17)/(D16/D17)/(F16/F17)</f>
        <v>9.074074074074074</v>
      </c>
    </row>
    <row r="17" spans="1:33" ht="54.75" customHeight="1">
      <c r="A17" s="78"/>
      <c r="B17" s="12">
        <f>VLOOKUP(A16,Sheet2!$B:$T,4,FALSE)</f>
        <v>2</v>
      </c>
      <c r="C17" s="76">
        <f>VLOOKUP($A$2,Sheet2!$B:$T,2,FALSE)</f>
        <v>0</v>
      </c>
      <c r="D17" s="12">
        <f>VLOOKUP(A16,Sheet2!$B:$T,8,FALSE)</f>
        <v>10</v>
      </c>
      <c r="E17" s="76">
        <f>VLOOKUP($A$2,Sheet2!$B:$T,2,FALSE)</f>
        <v>0</v>
      </c>
      <c r="F17" s="12">
        <f>VLOOKUP(A16,Sheet2!$B:$T,13,FALSE)</f>
        <v>7</v>
      </c>
      <c r="G17" s="76">
        <f>VLOOKUP($A$2,Sheet2!$B:$T,2,FALSE)</f>
        <v>0</v>
      </c>
      <c r="I17" s="78"/>
      <c r="J17" s="12">
        <f>VLOOKUP(I16,Sheet2!$B:$T,4,FALSE)</f>
        <v>55</v>
      </c>
      <c r="K17" s="76">
        <f>VLOOKUP($A$2,Sheet2!$B:$T,2,FALSE)</f>
        <v>0</v>
      </c>
      <c r="L17" s="12">
        <f>VLOOKUP(I16,Sheet2!$B:$T,8,FALSE)</f>
        <v>10</v>
      </c>
      <c r="M17" s="76">
        <f>VLOOKUP($A$2,Sheet2!$B:$T,2,FALSE)</f>
        <v>0</v>
      </c>
      <c r="N17" s="12">
        <f>VLOOKUP(I16,Sheet2!$B:$T,13,FALSE)</f>
        <v>11</v>
      </c>
      <c r="O17" s="76">
        <f>VLOOKUP($A$2,Sheet2!$B:$T,2,FALSE)</f>
        <v>0</v>
      </c>
      <c r="Q17" s="3" t="str">
        <f>CONCATENATE(C17,E17)</f>
        <v>00</v>
      </c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s="10" customFormat="1" ht="19.5" customHeight="1" thickBot="1">
      <c r="A18" s="90" t="s">
        <v>45</v>
      </c>
      <c r="B18" s="91"/>
      <c r="C18" s="91"/>
      <c r="D18" s="91"/>
      <c r="E18" s="91"/>
      <c r="F18" s="91"/>
      <c r="G18" s="91"/>
      <c r="H18" s="91"/>
      <c r="I18" s="87">
        <f ca="1">NOW()</f>
        <v>39301.674066087966</v>
      </c>
      <c r="J18" s="88"/>
      <c r="K18" s="88"/>
      <c r="L18" s="88"/>
      <c r="M18" s="89" t="s">
        <v>2</v>
      </c>
      <c r="N18" s="89"/>
      <c r="O18" s="89"/>
      <c r="P18" s="89"/>
      <c r="R18" s="14" t="s">
        <v>3</v>
      </c>
      <c r="S18" s="14" t="s">
        <v>4</v>
      </c>
      <c r="T18" s="14" t="s">
        <v>5</v>
      </c>
      <c r="U18" s="14" t="s">
        <v>6</v>
      </c>
      <c r="V18" s="14" t="s">
        <v>7</v>
      </c>
      <c r="W18" s="14" t="s">
        <v>8</v>
      </c>
      <c r="X18" s="14" t="s">
        <v>9</v>
      </c>
      <c r="Y18" s="14" t="s">
        <v>10</v>
      </c>
      <c r="Z18" s="15" t="s">
        <v>11</v>
      </c>
      <c r="AA18" s="15" t="s">
        <v>12</v>
      </c>
      <c r="AB18" s="15" t="s">
        <v>13</v>
      </c>
      <c r="AC18" s="15" t="s">
        <v>14</v>
      </c>
      <c r="AD18" s="15" t="s">
        <v>15</v>
      </c>
      <c r="AE18" s="15" t="s">
        <v>16</v>
      </c>
      <c r="AF18" s="15" t="s">
        <v>17</v>
      </c>
      <c r="AG18" s="15" t="s">
        <v>18</v>
      </c>
    </row>
    <row r="19" spans="1:33" s="10" customFormat="1" ht="54.75" customHeight="1">
      <c r="A19" s="77">
        <v>1</v>
      </c>
      <c r="B19" s="10">
        <f>VLOOKUP(A19,Sheet3!$B:$T,3,FALSE)</f>
        <v>255</v>
      </c>
      <c r="C19" s="75" t="str">
        <f>VLOOKUP(A19,Sheet3!$B:$T,5,FALSE)</f>
        <v>+</v>
      </c>
      <c r="D19" s="10">
        <f>VLOOKUP(A19,Sheet3!$B:$T,7,FALSE)</f>
        <v>18</v>
      </c>
      <c r="E19" s="75" t="str">
        <f>VLOOKUP(A19,Sheet3!$B:$T,10,FALSE)</f>
        <v>-</v>
      </c>
      <c r="F19" s="10">
        <f>VLOOKUP(A19,Sheet3!$B:$T,12,FALSE)</f>
        <v>12</v>
      </c>
      <c r="G19" s="75" t="str">
        <f>VLOOKUP($A$2,Sheet3!$B:$T,15,FALSE)</f>
        <v>＝</v>
      </c>
      <c r="I19" s="77">
        <v>2</v>
      </c>
      <c r="J19" s="10">
        <f>VLOOKUP(I19,Sheet3!$B:$T,3,FALSE)</f>
        <v>42</v>
      </c>
      <c r="K19" s="75" t="str">
        <f>VLOOKUP(I19,Sheet3!$B:$T,5,FALSE)</f>
        <v>+</v>
      </c>
      <c r="L19" s="10">
        <f>VLOOKUP(I19,Sheet3!$B:$T,7,FALSE)</f>
        <v>42</v>
      </c>
      <c r="M19" s="75" t="str">
        <f>VLOOKUP(I19,Sheet3!$B:$T,10,FALSE)</f>
        <v>+</v>
      </c>
      <c r="N19" s="10">
        <f>VLOOKUP(I19,Sheet3!$B:$T,12,FALSE)</f>
        <v>233</v>
      </c>
      <c r="O19" s="75" t="str">
        <f>VLOOKUP($A$2,Sheet2!$B:$T,15,FALSE)</f>
        <v>＝</v>
      </c>
      <c r="Q19" s="3" t="str">
        <f>CONCATENATE(C19,E19)</f>
        <v>+-</v>
      </c>
      <c r="R19" s="16">
        <f>(B19/B20)+(D19/D20)+(F19/F20)</f>
        <v>4.043478260869565</v>
      </c>
      <c r="S19" s="16">
        <f>(B19/B20)+(D19/D20)-(F19/F20)</f>
        <v>3</v>
      </c>
      <c r="T19" s="16">
        <f>(B19/B20)+(D19/D20)*(F19/F20)</f>
        <v>3.1630434782608696</v>
      </c>
      <c r="U19" s="16">
        <f>(B19/B20)+(D19/D20)/(F19/F20)</f>
        <v>4.209239130434783</v>
      </c>
      <c r="V19" s="16">
        <f>(B19/B20)-(D19/D20)+(F19/F20)</f>
        <v>2.5434782608695654</v>
      </c>
      <c r="W19" s="16">
        <f>(B19/B20)-(D19/D20)-(F19/F20)</f>
        <v>1.5</v>
      </c>
      <c r="X19" s="16">
        <f>(B19/B20)-(D19/D20)*(F19/F20)</f>
        <v>2.380434782608696</v>
      </c>
      <c r="Y19" s="16">
        <f>(B19/B20)-(D19/D20)/(F19/F20)</f>
        <v>1.3342391304347827</v>
      </c>
      <c r="Z19" s="16">
        <f>(B19/B20)*(D19/D20)+(F19/F20)</f>
        <v>2.6005434782608696</v>
      </c>
      <c r="AA19" s="16">
        <f>(B19/B20)*(D19/D20)-(F19/F20)</f>
        <v>1.5570652173913042</v>
      </c>
      <c r="AB19" s="16">
        <f>(B19/B20)*(D19/D20)*(F19/F20)</f>
        <v>1.0845935727788278</v>
      </c>
      <c r="AC19" s="16">
        <f>(B19/B20)*(D19/D20)/(F19/F20)</f>
        <v>3.984375</v>
      </c>
      <c r="AD19" s="16">
        <f>(B19/B20)/(D19/D20)+(F19/F20)</f>
        <v>4.217391304347826</v>
      </c>
      <c r="AE19" s="16">
        <f>(B19/B20)/(D19/D20)-(F19/F20)</f>
        <v>3.1739130434782608</v>
      </c>
      <c r="AF19" s="16">
        <f>(B19/B20)/(D19/D20)*(F19/F20)</f>
        <v>1.9281663516068053</v>
      </c>
      <c r="AG19" s="16">
        <f>(B19/B20)/(D19/D20)/(F19/F20)</f>
        <v>7.083333333333334</v>
      </c>
    </row>
    <row r="20" spans="1:33" ht="54.75" customHeight="1">
      <c r="A20" s="78"/>
      <c r="B20" s="12">
        <f>VLOOKUP(A19,Sheet3!$B:$T,4,FALSE)</f>
        <v>92</v>
      </c>
      <c r="C20" s="76">
        <f>VLOOKUP($A$2,Sheet2!$B:$T,2,FALSE)</f>
        <v>0</v>
      </c>
      <c r="D20" s="12">
        <f>VLOOKUP(A19,Sheet3!$B:$T,8,FALSE)</f>
        <v>24</v>
      </c>
      <c r="E20" s="76">
        <f>VLOOKUP($A$2,Sheet2!$B:$T,2,FALSE)</f>
        <v>0</v>
      </c>
      <c r="F20" s="12">
        <f>VLOOKUP(A19,Sheet3!$B:$T,13,FALSE)</f>
        <v>23</v>
      </c>
      <c r="G20" s="76">
        <f>VLOOKUP($A$2,Sheet2!$B:$T,2,FALSE)</f>
        <v>0</v>
      </c>
      <c r="I20" s="78"/>
      <c r="J20" s="12">
        <f>VLOOKUP(I19,Sheet3!$B:$T,4,FALSE)</f>
        <v>27</v>
      </c>
      <c r="K20" s="76">
        <f>VLOOKUP($A$2,Sheet2!$B:$T,2,FALSE)</f>
        <v>0</v>
      </c>
      <c r="L20" s="12">
        <f>VLOOKUP(I19,Sheet3!$B:$T,8,FALSE)</f>
        <v>47</v>
      </c>
      <c r="M20" s="76">
        <f>VLOOKUP($A$2,Sheet2!$B:$T,2,FALSE)</f>
        <v>0</v>
      </c>
      <c r="N20" s="12">
        <f>VLOOKUP(I19,Sheet3!$B:$T,13,FALSE)</f>
        <v>423</v>
      </c>
      <c r="O20" s="76">
        <f>VLOOKUP($A$2,Sheet2!$B:$T,2,FALSE)</f>
        <v>0</v>
      </c>
      <c r="Q20" s="3" t="str">
        <f>CONCATENATE(C20,E20)</f>
        <v>00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54.75" customHeight="1">
      <c r="A21" s="77">
        <v>3</v>
      </c>
      <c r="B21" s="10">
        <f>VLOOKUP(A21,Sheet3!$B:$T,3,FALSE)</f>
        <v>94</v>
      </c>
      <c r="C21" s="75" t="str">
        <f>VLOOKUP(A21,Sheet3!$B:$T,5,FALSE)</f>
        <v>÷</v>
      </c>
      <c r="D21" s="10">
        <f>VLOOKUP(A21,Sheet3!$B:$T,7,FALSE)</f>
        <v>10</v>
      </c>
      <c r="E21" s="75" t="str">
        <f>VLOOKUP(A21,Sheet3!$B:$T,10,FALSE)</f>
        <v>×</v>
      </c>
      <c r="F21" s="10">
        <f>VLOOKUP(A21,Sheet3!$B:$T,12,FALSE)</f>
        <v>70</v>
      </c>
      <c r="G21" s="75" t="str">
        <f>VLOOKUP($A$2,Sheet3!$B:$T,15,FALSE)</f>
        <v>＝</v>
      </c>
      <c r="I21" s="77">
        <v>4</v>
      </c>
      <c r="J21" s="10">
        <f>VLOOKUP(I21,Sheet3!$B:$T,3,FALSE)</f>
        <v>37</v>
      </c>
      <c r="K21" s="75" t="str">
        <f>VLOOKUP(I21,Sheet3!$B:$T,5,FALSE)</f>
        <v>÷</v>
      </c>
      <c r="L21" s="10">
        <f>VLOOKUP(I21,Sheet3!$B:$T,7,FALSE)</f>
        <v>37</v>
      </c>
      <c r="M21" s="75" t="str">
        <f>VLOOKUP(I21,Sheet3!$B:$T,10,FALSE)</f>
        <v>÷</v>
      </c>
      <c r="N21" s="10">
        <f>VLOOKUP(I21,Sheet3!$B:$T,12,FALSE)</f>
        <v>49</v>
      </c>
      <c r="O21" s="75" t="str">
        <f>VLOOKUP($A$2,Sheet2!$B:$T,15,FALSE)</f>
        <v>＝</v>
      </c>
      <c r="Q21" s="3" t="str">
        <f>CONCATENATE(C21,E21)</f>
        <v>÷×</v>
      </c>
      <c r="R21" s="16">
        <f>(B21/B22)+(D21/D22)+(F21/F22)</f>
        <v>2.3122188449848022</v>
      </c>
      <c r="S21" s="16">
        <f>(B21/B22)+(D21/D22)-(F21/F22)</f>
        <v>-0.6665045592705167</v>
      </c>
      <c r="T21" s="16">
        <f>(B21/B22)+(D21/D22)*(F21/F22)</f>
        <v>0.9626747720364741</v>
      </c>
      <c r="U21" s="16">
        <f>(B21/B22)+(D21/D22)/(F21/F22)</f>
        <v>0.7289795918367347</v>
      </c>
      <c r="V21" s="16">
        <f>(B21/B22)-(D21/D22)+(F21/F22)</f>
        <v>1.740790273556231</v>
      </c>
      <c r="W21" s="16">
        <f>(B21/B22)-(D21/D22)-(F21/F22)</f>
        <v>-1.237933130699088</v>
      </c>
      <c r="X21" s="16">
        <f>(B21/B22)-(D21/D22)*(F21/F22)</f>
        <v>0.11161094224924017</v>
      </c>
      <c r="Y21" s="16">
        <f>(B21/B22)-(D21/D22)/(F21/F22)</f>
        <v>0.3453061224489796</v>
      </c>
      <c r="Z21" s="16">
        <f>(B21/B22)*(D21/D22)+(F21/F22)</f>
        <v>1.6428310898827616</v>
      </c>
      <c r="AA21" s="16">
        <f>(B21/B22)*(D21/D22)-(F21/F22)</f>
        <v>-1.3358923143725574</v>
      </c>
      <c r="AB21" s="16">
        <f>(B21/B22)*(D21/D22)*(F21/F22)</f>
        <v>0.22857142857142854</v>
      </c>
      <c r="AC21" s="16">
        <f>(B21/B22)*(D21/D22)/(F21/F22)</f>
        <v>0.10304373177842564</v>
      </c>
      <c r="AD21" s="16">
        <f>(B21/B22)/(D21/D22)+(F21/F22)</f>
        <v>3.3693617021276596</v>
      </c>
      <c r="AE21" s="16">
        <f>(B21/B22)/(D21/D22)-(F21/F22)</f>
        <v>0.3906382978723406</v>
      </c>
      <c r="AF21" s="16">
        <f>(B21/B22)/(D21/D22)*(F21/F22)</f>
        <v>2.8</v>
      </c>
      <c r="AG21" s="16">
        <f>(B21/B22)/(D21/D22)/(F21/F22)</f>
        <v>1.2622857142857145</v>
      </c>
    </row>
    <row r="22" spans="1:33" ht="54.75" customHeight="1">
      <c r="A22" s="78"/>
      <c r="B22" s="12">
        <f>VLOOKUP(A21,Sheet3!$B:$T,4,FALSE)</f>
        <v>175</v>
      </c>
      <c r="C22" s="76">
        <f>VLOOKUP($A$2,Sheet2!$B:$T,2,FALSE)</f>
        <v>0</v>
      </c>
      <c r="D22" s="12">
        <f>VLOOKUP(A21,Sheet3!$B:$T,8,FALSE)</f>
        <v>35</v>
      </c>
      <c r="E22" s="76">
        <f>VLOOKUP($A$2,Sheet2!$B:$T,2,FALSE)</f>
        <v>0</v>
      </c>
      <c r="F22" s="12">
        <f>VLOOKUP(A21,Sheet3!$B:$T,13,FALSE)</f>
        <v>47</v>
      </c>
      <c r="G22" s="76">
        <f>VLOOKUP($A$2,Sheet2!$B:$T,2,FALSE)</f>
        <v>0</v>
      </c>
      <c r="I22" s="78"/>
      <c r="J22" s="12">
        <f>VLOOKUP(I21,Sheet3!$B:$T,4,FALSE)</f>
        <v>66</v>
      </c>
      <c r="K22" s="76">
        <f>VLOOKUP($A$2,Sheet2!$B:$T,2,FALSE)</f>
        <v>0</v>
      </c>
      <c r="L22" s="12">
        <f>VLOOKUP(I21,Sheet3!$B:$T,8,FALSE)</f>
        <v>49</v>
      </c>
      <c r="M22" s="76">
        <f>VLOOKUP($A$2,Sheet2!$B:$T,2,FALSE)</f>
        <v>0</v>
      </c>
      <c r="N22" s="12">
        <f>VLOOKUP(I21,Sheet3!$B:$T,13,FALSE)</f>
        <v>33</v>
      </c>
      <c r="O22" s="76">
        <f>VLOOKUP($A$2,Sheet2!$B:$T,2,FALSE)</f>
        <v>0</v>
      </c>
      <c r="Q22" s="3" t="str">
        <f aca="true" t="shared" si="1" ref="Q22:Q32">CONCATENATE(C22,E22)</f>
        <v>00</v>
      </c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54.75" customHeight="1">
      <c r="A23" s="77">
        <v>5</v>
      </c>
      <c r="B23" s="10">
        <f>VLOOKUP(A23,Sheet3!$B:$T,3,FALSE)</f>
        <v>637</v>
      </c>
      <c r="C23" s="75" t="str">
        <f>VLOOKUP(A23,Sheet3!$B:$T,5,FALSE)</f>
        <v>×</v>
      </c>
      <c r="D23" s="10">
        <f>VLOOKUP(A23,Sheet3!$B:$T,7,FALSE)</f>
        <v>3</v>
      </c>
      <c r="E23" s="75" t="str">
        <f>VLOOKUP(A23,Sheet3!$B:$T,10,FALSE)</f>
        <v>÷</v>
      </c>
      <c r="F23" s="10">
        <f>VLOOKUP(A23,Sheet3!$B:$T,12,FALSE)</f>
        <v>49</v>
      </c>
      <c r="G23" s="75" t="str">
        <f>VLOOKUP($A$2,Sheet3!$B:$T,15,FALSE)</f>
        <v>＝</v>
      </c>
      <c r="I23" s="77">
        <v>6</v>
      </c>
      <c r="J23" s="10">
        <f>VLOOKUP(I23,Sheet3!$B:$T,3,FALSE)</f>
        <v>33</v>
      </c>
      <c r="K23" s="75" t="str">
        <f>VLOOKUP(I23,Sheet3!$B:$T,5,FALSE)</f>
        <v>÷</v>
      </c>
      <c r="L23" s="10">
        <f>VLOOKUP(I23,Sheet3!$B:$T,7,FALSE)</f>
        <v>19</v>
      </c>
      <c r="M23" s="75" t="str">
        <f>VLOOKUP(I23,Sheet3!$B:$T,10,FALSE)</f>
        <v>-</v>
      </c>
      <c r="N23" s="10">
        <f>VLOOKUP(I23,Sheet3!$B:$T,12,FALSE)</f>
        <v>4</v>
      </c>
      <c r="O23" s="75" t="str">
        <f>VLOOKUP($A$2,Sheet2!$B:$T,15,FALSE)</f>
        <v>＝</v>
      </c>
      <c r="Q23" s="3" t="str">
        <f t="shared" si="1"/>
        <v>×÷</v>
      </c>
      <c r="R23" s="16">
        <f>(B23/B24)+(D23/D24)+(F23/F24)</f>
        <v>11.635185185185186</v>
      </c>
      <c r="S23" s="16">
        <f>(B23/B24)+(D23/D24)-(F23/F24)</f>
        <v>9.82037037037037</v>
      </c>
      <c r="T23" s="16">
        <f>(B23/B24)+(D23/D24)*(F23/F24)</f>
        <v>10.717489711934157</v>
      </c>
      <c r="U23" s="16">
        <f>(B23/B24)+(D23/D24)/(F23/F24)</f>
        <v>10.739115646258504</v>
      </c>
      <c r="V23" s="16">
        <f>(B23/B24)-(D23/D24)+(F23/F24)</f>
        <v>11.412962962962965</v>
      </c>
      <c r="W23" s="16">
        <f>(B23/B24)-(D23/D24)-(F23/F24)</f>
        <v>9.598148148148148</v>
      </c>
      <c r="X23" s="16">
        <f>(B23/B24)-(D23/D24)*(F23/F24)</f>
        <v>10.515843621399178</v>
      </c>
      <c r="Y23" s="16">
        <f>(B23/B24)-(D23/D24)/(F23/F24)</f>
        <v>10.49421768707483</v>
      </c>
      <c r="Z23" s="16">
        <f>(B23/B24)*(D23/D24)+(F23/F24)</f>
        <v>2.087037037037037</v>
      </c>
      <c r="AA23" s="16">
        <f>(B23/B24)*(D23/D24)-(F23/F24)</f>
        <v>0.27222222222222214</v>
      </c>
      <c r="AB23" s="16">
        <f>(B23/B24)*(D23/D24)*(F23/F24)</f>
        <v>1.0704046639231823</v>
      </c>
      <c r="AC23" s="16">
        <f>(B23/B24)*(D23/D24)/(F23/F24)</f>
        <v>1.2999999999999998</v>
      </c>
      <c r="AD23" s="16">
        <f>(B23/B24)/(D23/D24)+(F23/F24)</f>
        <v>96.45740740740742</v>
      </c>
      <c r="AE23" s="16">
        <f>(B23/B24)/(D23/D24)-(F23/F24)</f>
        <v>94.6425925925926</v>
      </c>
      <c r="AF23" s="16">
        <f>(B23/B24)/(D23/D24)*(F23/F24)</f>
        <v>86.7027777777778</v>
      </c>
      <c r="AG23" s="16">
        <f>(B23/B24)/(D23/D24)/(F23/F24)</f>
        <v>105.30000000000001</v>
      </c>
    </row>
    <row r="24" spans="1:33" ht="54.75" customHeight="1">
      <c r="A24" s="78"/>
      <c r="B24" s="12">
        <f>VLOOKUP(A23,Sheet3!$B:$T,4,FALSE)</f>
        <v>60</v>
      </c>
      <c r="C24" s="76">
        <f>VLOOKUP($A$2,Sheet2!$B:$T,2,FALSE)</f>
        <v>0</v>
      </c>
      <c r="D24" s="12">
        <f>VLOOKUP(A23,Sheet3!$B:$T,8,FALSE)</f>
        <v>27</v>
      </c>
      <c r="E24" s="76">
        <f>VLOOKUP($A$2,Sheet2!$B:$T,2,FALSE)</f>
        <v>0</v>
      </c>
      <c r="F24" s="12">
        <f>VLOOKUP(A23,Sheet3!$B:$T,13,FALSE)</f>
        <v>54</v>
      </c>
      <c r="G24" s="76">
        <f>VLOOKUP($A$2,Sheet2!$B:$T,2,FALSE)</f>
        <v>0</v>
      </c>
      <c r="I24" s="78"/>
      <c r="J24" s="12">
        <f>VLOOKUP(I23,Sheet3!$B:$T,4,FALSE)</f>
        <v>14</v>
      </c>
      <c r="K24" s="76">
        <f>VLOOKUP($A$2,Sheet2!$B:$T,2,FALSE)</f>
        <v>0</v>
      </c>
      <c r="L24" s="12">
        <f>VLOOKUP(I23,Sheet3!$B:$T,8,FALSE)</f>
        <v>42</v>
      </c>
      <c r="M24" s="76">
        <f>VLOOKUP($A$2,Sheet2!$B:$T,2,FALSE)</f>
        <v>0</v>
      </c>
      <c r="N24" s="12">
        <f>VLOOKUP(I23,Sheet3!$B:$T,13,FALSE)</f>
        <v>19</v>
      </c>
      <c r="O24" s="76">
        <f>VLOOKUP($A$2,Sheet2!$B:$T,2,FALSE)</f>
        <v>0</v>
      </c>
      <c r="Q24" s="3" t="str">
        <f t="shared" si="1"/>
        <v>00</v>
      </c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ht="54.75" customHeight="1">
      <c r="A25" s="77">
        <v>7</v>
      </c>
      <c r="B25" s="10">
        <f>VLOOKUP(A25,Sheet3!$B:$T,3,FALSE)</f>
        <v>343</v>
      </c>
      <c r="C25" s="75" t="str">
        <f>VLOOKUP(A25,Sheet3!$B:$T,5,FALSE)</f>
        <v>-</v>
      </c>
      <c r="D25" s="10">
        <f>VLOOKUP(A25,Sheet3!$B:$T,7,FALSE)</f>
        <v>19</v>
      </c>
      <c r="E25" s="75" t="str">
        <f>VLOOKUP(A25,Sheet3!$B:$T,10,FALSE)</f>
        <v>-</v>
      </c>
      <c r="F25" s="10">
        <f>VLOOKUP(A25,Sheet3!$B:$T,12,FALSE)</f>
        <v>10</v>
      </c>
      <c r="G25" s="75" t="str">
        <f>VLOOKUP($A$2,Sheet3!$B:$T,15,FALSE)</f>
        <v>＝</v>
      </c>
      <c r="I25" s="77">
        <v>8</v>
      </c>
      <c r="J25" s="10">
        <f>VLOOKUP(I25,Sheet3!$B:$T,3,FALSE)</f>
        <v>84</v>
      </c>
      <c r="K25" s="75" t="str">
        <f>VLOOKUP(I25,Sheet3!$B:$T,5,FALSE)</f>
        <v>×</v>
      </c>
      <c r="L25" s="10">
        <f>VLOOKUP(I25,Sheet3!$B:$T,7,FALSE)</f>
        <v>519</v>
      </c>
      <c r="M25" s="75" t="str">
        <f>VLOOKUP(I25,Sheet3!$B:$T,10,FALSE)</f>
        <v>-</v>
      </c>
      <c r="N25" s="10">
        <f>VLOOKUP(I25,Sheet3!$B:$T,12,FALSE)</f>
        <v>93</v>
      </c>
      <c r="O25" s="75" t="str">
        <f>VLOOKUP($A$2,Sheet2!$B:$T,15,FALSE)</f>
        <v>＝</v>
      </c>
      <c r="Q25" s="3" t="str">
        <f t="shared" si="1"/>
        <v>--</v>
      </c>
      <c r="R25" s="16">
        <f>(B25/B26)+(D25/D26)+(F25/F26)</f>
        <v>4.595959595959596</v>
      </c>
      <c r="S25" s="16">
        <f>(B25/B26)+(D25/D26)-(F25/F26)</f>
        <v>3.4848484848484853</v>
      </c>
      <c r="T25" s="16">
        <f>(B25/B26)+(D25/D26)*(F25/F26)</f>
        <v>3.7845117845117846</v>
      </c>
      <c r="U25" s="16">
        <f>(B25/B26)+(D25/D26)/(F25/F26)</f>
        <v>4.501010101010101</v>
      </c>
      <c r="V25" s="16">
        <f>(B25/B26)-(D25/D26)+(F25/F26)</f>
        <v>3.4444444444444446</v>
      </c>
      <c r="W25" s="16">
        <f>(B25/B26)-(D25/D26)-(F25/F26)</f>
        <v>2.333333333333333</v>
      </c>
      <c r="X25" s="16">
        <f>(B25/B26)-(D25/D26)*(F25/F26)</f>
        <v>3.1447811447811445</v>
      </c>
      <c r="Y25" s="16">
        <f>(B25/B26)-(D25/D26)/(F25/F26)</f>
        <v>2.4282828282828284</v>
      </c>
      <c r="Z25" s="16">
        <f>(B25/B26)*(D25/D26)+(F25/F26)</f>
        <v>2.5503520048974595</v>
      </c>
      <c r="AA25" s="16">
        <f>(B25/B26)*(D25/D26)-(F25/F26)</f>
        <v>1.4392408937863483</v>
      </c>
      <c r="AB25" s="16">
        <f>(B25/B26)*(D25/D26)*(F25/F26)</f>
        <v>1.1082202496343911</v>
      </c>
      <c r="AC25" s="16">
        <f>(B25/B26)*(D25/D26)/(F25/F26)</f>
        <v>3.590633608815427</v>
      </c>
      <c r="AD25" s="16">
        <f>(B25/B26)/(D25/D26)+(F25/F26)</f>
        <v>6.573099415204678</v>
      </c>
      <c r="AE25" s="16">
        <f>(B25/B26)/(D25/D26)-(F25/F26)</f>
        <v>5.461988304093567</v>
      </c>
      <c r="AF25" s="16">
        <f>(B25/B26)/(D25/D26)*(F25/F26)</f>
        <v>3.3430799220272904</v>
      </c>
      <c r="AG25" s="16">
        <f>(B25/B26)/(D25/D26)/(F25/F26)</f>
        <v>10.83157894736842</v>
      </c>
    </row>
    <row r="26" spans="1:33" ht="54.75" customHeight="1">
      <c r="A26" s="78"/>
      <c r="B26" s="12">
        <f>VLOOKUP(A25,Sheet3!$B:$T,4,FALSE)</f>
        <v>99</v>
      </c>
      <c r="C26" s="76">
        <f>VLOOKUP($A$2,Sheet2!$B:$T,2,FALSE)</f>
        <v>0</v>
      </c>
      <c r="D26" s="12">
        <f>VLOOKUP(A25,Sheet3!$B:$T,8,FALSE)</f>
        <v>33</v>
      </c>
      <c r="E26" s="76">
        <f>VLOOKUP($A$2,Sheet2!$B:$T,2,FALSE)</f>
        <v>0</v>
      </c>
      <c r="F26" s="12">
        <f>VLOOKUP(A25,Sheet3!$B:$T,13,FALSE)</f>
        <v>18</v>
      </c>
      <c r="G26" s="76">
        <f>VLOOKUP($A$2,Sheet2!$B:$T,2,FALSE)</f>
        <v>0</v>
      </c>
      <c r="I26" s="78"/>
      <c r="J26" s="12">
        <f>VLOOKUP(I25,Sheet3!$B:$T,4,FALSE)</f>
        <v>40</v>
      </c>
      <c r="K26" s="76">
        <f>VLOOKUP($A$2,Sheet2!$B:$T,2,FALSE)</f>
        <v>0</v>
      </c>
      <c r="L26" s="12">
        <f>VLOOKUP(I25,Sheet3!$B:$T,8,FALSE)</f>
        <v>252</v>
      </c>
      <c r="M26" s="76">
        <f>VLOOKUP($A$2,Sheet2!$B:$T,2,FALSE)</f>
        <v>0</v>
      </c>
      <c r="N26" s="12">
        <f>VLOOKUP(I25,Sheet3!$B:$T,13,FALSE)</f>
        <v>40</v>
      </c>
      <c r="O26" s="76">
        <f>VLOOKUP($A$2,Sheet2!$B:$T,2,FALSE)</f>
        <v>0</v>
      </c>
      <c r="Q26" s="3" t="str">
        <f t="shared" si="1"/>
        <v>00</v>
      </c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ht="54.75" customHeight="1">
      <c r="A27" s="77">
        <v>9</v>
      </c>
      <c r="B27" s="10">
        <f>VLOOKUP(A27,Sheet3!$B:$T,3,FALSE)</f>
        <v>439</v>
      </c>
      <c r="C27" s="75" t="str">
        <f>VLOOKUP(A27,Sheet3!$B:$T,5,FALSE)</f>
        <v>-</v>
      </c>
      <c r="D27" s="10">
        <f>VLOOKUP(A27,Sheet3!$B:$T,7,FALSE)</f>
        <v>2</v>
      </c>
      <c r="E27" s="75" t="str">
        <f>VLOOKUP(A27,Sheet3!$B:$T,10,FALSE)</f>
        <v>×</v>
      </c>
      <c r="F27" s="10">
        <f>VLOOKUP(A27,Sheet3!$B:$T,12,FALSE)</f>
        <v>49</v>
      </c>
      <c r="G27" s="75" t="str">
        <f>VLOOKUP($A$2,Sheet3!$B:$T,15,FALSE)</f>
        <v>＝</v>
      </c>
      <c r="I27" s="77">
        <v>10</v>
      </c>
      <c r="J27" s="10">
        <f>VLOOKUP(I27,Sheet3!$B:$T,3,FALSE)</f>
        <v>13</v>
      </c>
      <c r="K27" s="75" t="str">
        <f>VLOOKUP(I27,Sheet3!$B:$T,5,FALSE)</f>
        <v>-</v>
      </c>
      <c r="L27" s="10">
        <f>VLOOKUP(I27,Sheet3!$B:$T,7,FALSE)</f>
        <v>6</v>
      </c>
      <c r="M27" s="75" t="str">
        <f>VLOOKUP(I27,Sheet3!$B:$T,10,FALSE)</f>
        <v>+</v>
      </c>
      <c r="N27" s="10">
        <f>VLOOKUP(I27,Sheet3!$B:$T,12,FALSE)</f>
        <v>5</v>
      </c>
      <c r="O27" s="75" t="str">
        <f>VLOOKUP($A$2,Sheet2!$B:$T,15,FALSE)</f>
        <v>＝</v>
      </c>
      <c r="Q27" s="3" t="str">
        <f t="shared" si="1"/>
        <v>-×</v>
      </c>
      <c r="R27" s="16">
        <f>(B27/B28)+(D27/D28)+(F27/F28)</f>
        <v>3.2464285714285714</v>
      </c>
      <c r="S27" s="16">
        <f>(B27/B28)+(D27/D28)-(F27/F28)</f>
        <v>1.2864285714285715</v>
      </c>
      <c r="T27" s="16">
        <f>(B27/B28)+(D27/D28)*(F27/F28)</f>
        <v>2.2649999999999997</v>
      </c>
      <c r="U27" s="16">
        <f>(B27/B28)+(D27/D28)/(F27/F28)</f>
        <v>2.267886297376093</v>
      </c>
      <c r="V27" s="16">
        <f>(B27/B28)-(D27/D28)+(F27/F28)</f>
        <v>3.103571428571428</v>
      </c>
      <c r="W27" s="16">
        <f>(B27/B28)-(D27/D28)-(F27/F28)</f>
        <v>1.1435714285714282</v>
      </c>
      <c r="X27" s="16">
        <f>(B27/B28)-(D27/D28)*(F27/F28)</f>
        <v>2.125</v>
      </c>
      <c r="Y27" s="16">
        <f>(B27/B28)-(D27/D28)/(F27/F28)</f>
        <v>2.1221137026239068</v>
      </c>
      <c r="Z27" s="16">
        <f>(B27/B28)*(D27/D28)+(F27/F28)</f>
        <v>1.1367857142857143</v>
      </c>
      <c r="AA27" s="16">
        <f>(B27/B28)*(D27/D28)-(F27/F28)</f>
        <v>-0.8232142857142857</v>
      </c>
      <c r="AB27" s="16">
        <f>(B27/B28)*(D27/D28)*(F27/F28)</f>
        <v>0.15364999999999998</v>
      </c>
      <c r="AC27" s="16">
        <f>(B27/B28)*(D27/D28)/(F27/F28)</f>
        <v>0.15998542274052477</v>
      </c>
      <c r="AD27" s="16">
        <f>(B27/B28)/(D27/D28)+(F27/F28)</f>
        <v>31.71</v>
      </c>
      <c r="AE27" s="16">
        <f>(B27/B28)/(D27/D28)-(F27/F28)</f>
        <v>29.75</v>
      </c>
      <c r="AF27" s="16">
        <f>(B27/B28)/(D27/D28)*(F27/F28)</f>
        <v>30.1154</v>
      </c>
      <c r="AG27" s="16">
        <f>(B27/B28)/(D27/D28)/(F27/F28)</f>
        <v>31.357142857142858</v>
      </c>
    </row>
    <row r="28" spans="1:33" ht="54.75" customHeight="1">
      <c r="A28" s="78"/>
      <c r="B28" s="12">
        <f>VLOOKUP(A27,Sheet3!$B:$T,4,FALSE)</f>
        <v>200</v>
      </c>
      <c r="C28" s="76">
        <f>VLOOKUP($A$2,Sheet2!$B:$T,2,FALSE)</f>
        <v>0</v>
      </c>
      <c r="D28" s="12">
        <f>VLOOKUP(A27,Sheet3!$B:$T,8,FALSE)</f>
        <v>28</v>
      </c>
      <c r="E28" s="76">
        <f>VLOOKUP($A$2,Sheet2!$B:$T,2,FALSE)</f>
        <v>0</v>
      </c>
      <c r="F28" s="12">
        <f>VLOOKUP(A27,Sheet3!$B:$T,13,FALSE)</f>
        <v>50</v>
      </c>
      <c r="G28" s="76">
        <f>VLOOKUP($A$2,Sheet2!$B:$T,2,FALSE)</f>
        <v>0</v>
      </c>
      <c r="I28" s="78"/>
      <c r="J28" s="12">
        <f>VLOOKUP(I27,Sheet3!$B:$T,4,FALSE)</f>
        <v>13</v>
      </c>
      <c r="K28" s="76">
        <f>VLOOKUP($A$2,Sheet2!$B:$T,2,FALSE)</f>
        <v>0</v>
      </c>
      <c r="L28" s="12">
        <f>VLOOKUP(I27,Sheet3!$B:$T,8,FALSE)</f>
        <v>24</v>
      </c>
      <c r="M28" s="76">
        <f>VLOOKUP($A$2,Sheet2!$B:$T,2,FALSE)</f>
        <v>0</v>
      </c>
      <c r="N28" s="12">
        <f>VLOOKUP(I27,Sheet3!$B:$T,13,FALSE)</f>
        <v>12</v>
      </c>
      <c r="O28" s="76">
        <f>VLOOKUP($A$2,Sheet2!$B:$T,2,FALSE)</f>
        <v>0</v>
      </c>
      <c r="Q28" s="3" t="str">
        <f t="shared" si="1"/>
        <v>00</v>
      </c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ht="54.75" customHeight="1">
      <c r="A29" s="77">
        <v>11</v>
      </c>
      <c r="B29" s="10">
        <f>VLOOKUP(A29,Sheet3!$B:$T,3,FALSE)</f>
        <v>36</v>
      </c>
      <c r="C29" s="75" t="str">
        <f>VLOOKUP(A29,Sheet3!$B:$T,5,FALSE)</f>
        <v>×</v>
      </c>
      <c r="D29" s="10">
        <f>VLOOKUP(A29,Sheet3!$B:$T,7,FALSE)</f>
        <v>44</v>
      </c>
      <c r="E29" s="75" t="str">
        <f>VLOOKUP(A29,Sheet3!$B:$T,10,FALSE)</f>
        <v>×</v>
      </c>
      <c r="F29" s="10">
        <f>VLOOKUP(A29,Sheet3!$B:$T,12,FALSE)</f>
        <v>43</v>
      </c>
      <c r="G29" s="75" t="str">
        <f>VLOOKUP($A$2,Sheet3!$B:$T,15,FALSE)</f>
        <v>＝</v>
      </c>
      <c r="I29" s="77">
        <v>12</v>
      </c>
      <c r="J29" s="10">
        <f>VLOOKUP(I29,Sheet3!$B:$T,3,FALSE)</f>
        <v>80</v>
      </c>
      <c r="K29" s="75" t="str">
        <f>VLOOKUP(I29,Sheet3!$B:$T,5,FALSE)</f>
        <v>×</v>
      </c>
      <c r="L29" s="10">
        <f>VLOOKUP(I29,Sheet3!$B:$T,7,FALSE)</f>
        <v>15</v>
      </c>
      <c r="M29" s="75" t="str">
        <f>VLOOKUP(I29,Sheet3!$B:$T,10,FALSE)</f>
        <v>+</v>
      </c>
      <c r="N29" s="10">
        <f>VLOOKUP(I29,Sheet3!$B:$T,12,FALSE)</f>
        <v>116</v>
      </c>
      <c r="O29" s="75" t="str">
        <f>VLOOKUP($A$2,Sheet2!$B:$T,15,FALSE)</f>
        <v>＝</v>
      </c>
      <c r="Q29" s="3" t="str">
        <f t="shared" si="1"/>
        <v>××</v>
      </c>
      <c r="R29" s="16">
        <f>(B29/B30)+(D29/D30)+(F29/F30)</f>
        <v>5.788653981677237</v>
      </c>
      <c r="S29" s="16">
        <f>(B29/B30)+(D29/D30)-(F29/F30)</f>
        <v>1.8795630725863282</v>
      </c>
      <c r="T29" s="16">
        <f>(B29/B30)+(D29/D30)*(F29/F30)</f>
        <v>7.334108527131783</v>
      </c>
      <c r="U29" s="16">
        <f>(B29/B30)+(D29/D30)/(F29/F30)</f>
        <v>2.043410852713178</v>
      </c>
      <c r="V29" s="16">
        <f>(B29/B30)-(D29/D30)+(F29/F30)</f>
        <v>-1.5446793516560957</v>
      </c>
      <c r="W29" s="16">
        <f>(B29/B30)-(D29/D30)-(F29/F30)</f>
        <v>-5.453770260747005</v>
      </c>
      <c r="X29" s="16">
        <f>(B29/B30)-(D29/D30)*(F29/F30)</f>
        <v>-6.999224806201551</v>
      </c>
      <c r="Y29" s="16">
        <f>(B29/B30)-(D29/D30)/(F29/F30)</f>
        <v>-1.7085271317829456</v>
      </c>
      <c r="Z29" s="16">
        <f>(B29/B30)*(D29/D30)+(F29/F30)</f>
        <v>2.5684989429175475</v>
      </c>
      <c r="AA29" s="16">
        <f>(B29/B30)*(D29/D30)-(F29/F30)</f>
        <v>-1.3405919661733616</v>
      </c>
      <c r="AB29" s="16">
        <f>(B29/B30)*(D29/D30)*(F29/F30)</f>
        <v>1.2</v>
      </c>
      <c r="AC29" s="16">
        <f>(B29/B30)*(D29/D30)/(F29/F30)</f>
        <v>0.31411573823688477</v>
      </c>
      <c r="AD29" s="16">
        <f>(B29/B30)/(D29/D30)+(F29/F30)</f>
        <v>2.0002114164904863</v>
      </c>
      <c r="AE29" s="16">
        <f>(B29/B30)/(D29/D30)-(F29/F30)</f>
        <v>-1.908879492600423</v>
      </c>
      <c r="AF29" s="16">
        <f>(B29/B30)/(D29/D30)*(F29/F30)</f>
        <v>0.08925619834710743</v>
      </c>
      <c r="AG29" s="16">
        <f>(B29/B30)/(D29/D30)/(F29/F30)</f>
        <v>0.023363980530016225</v>
      </c>
    </row>
    <row r="30" spans="1:33" ht="54.75" customHeight="1">
      <c r="A30" s="78"/>
      <c r="B30" s="12">
        <f>VLOOKUP(A29,Sheet3!$B:$T,4,FALSE)</f>
        <v>215</v>
      </c>
      <c r="C30" s="76">
        <f>VLOOKUP($A$2,Sheet2!$B:$T,2,FALSE)</f>
        <v>0</v>
      </c>
      <c r="D30" s="12">
        <f>VLOOKUP(A29,Sheet3!$B:$T,8,FALSE)</f>
        <v>12</v>
      </c>
      <c r="E30" s="76">
        <f>VLOOKUP($A$2,Sheet2!$B:$T,2,FALSE)</f>
        <v>0</v>
      </c>
      <c r="F30" s="12">
        <f>VLOOKUP(A29,Sheet3!$B:$T,13,FALSE)</f>
        <v>22</v>
      </c>
      <c r="G30" s="76">
        <f>VLOOKUP($A$2,Sheet2!$B:$T,2,FALSE)</f>
        <v>0</v>
      </c>
      <c r="I30" s="78"/>
      <c r="J30" s="12">
        <f>VLOOKUP(I29,Sheet3!$B:$T,4,FALSE)</f>
        <v>46</v>
      </c>
      <c r="K30" s="76">
        <f>VLOOKUP($A$2,Sheet2!$B:$T,2,FALSE)</f>
        <v>0</v>
      </c>
      <c r="L30" s="12">
        <f>VLOOKUP(I29,Sheet3!$B:$T,8,FALSE)</f>
        <v>40</v>
      </c>
      <c r="M30" s="76">
        <f>VLOOKUP($A$2,Sheet2!$B:$T,2,FALSE)</f>
        <v>0</v>
      </c>
      <c r="N30" s="12">
        <f>VLOOKUP(I29,Sheet3!$B:$T,13,FALSE)</f>
        <v>69</v>
      </c>
      <c r="O30" s="76">
        <f>VLOOKUP($A$2,Sheet2!$B:$T,2,FALSE)</f>
        <v>0</v>
      </c>
      <c r="Q30" s="3" t="str">
        <f t="shared" si="1"/>
        <v>00</v>
      </c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ht="54.75" customHeight="1">
      <c r="A31" s="77">
        <v>13</v>
      </c>
      <c r="B31" s="10">
        <f>VLOOKUP(A31,Sheet3!$B:$T,3,FALSE)</f>
        <v>185</v>
      </c>
      <c r="C31" s="75" t="str">
        <f>VLOOKUP(A31,Sheet3!$B:$T,5,FALSE)</f>
        <v>+</v>
      </c>
      <c r="D31" s="10">
        <f>VLOOKUP(A31,Sheet3!$B:$T,7,FALSE)</f>
        <v>17</v>
      </c>
      <c r="E31" s="75" t="str">
        <f>VLOOKUP(A31,Sheet3!$B:$T,10,FALSE)</f>
        <v>÷</v>
      </c>
      <c r="F31" s="10">
        <f>VLOOKUP(A31,Sheet3!$B:$T,12,FALSE)</f>
        <v>16</v>
      </c>
      <c r="G31" s="75" t="str">
        <f>VLOOKUP($A$2,Sheet3!$B:$T,15,FALSE)</f>
        <v>＝</v>
      </c>
      <c r="I31" s="77">
        <v>14</v>
      </c>
      <c r="J31" s="10">
        <f>VLOOKUP(I31,Sheet3!$B:$T,3,FALSE)</f>
        <v>6</v>
      </c>
      <c r="K31" s="75" t="str">
        <f>VLOOKUP(I31,Sheet3!$B:$T,5,FALSE)</f>
        <v>+</v>
      </c>
      <c r="L31" s="10">
        <f>VLOOKUP(I31,Sheet3!$B:$T,7,FALSE)</f>
        <v>81</v>
      </c>
      <c r="M31" s="75" t="str">
        <f>VLOOKUP(I31,Sheet3!$B:$T,10,FALSE)</f>
        <v>×</v>
      </c>
      <c r="N31" s="10">
        <f>VLOOKUP(I31,Sheet3!$B:$T,12,FALSE)</f>
        <v>47</v>
      </c>
      <c r="O31" s="75" t="str">
        <f>VLOOKUP($A$2,Sheet2!$B:$T,15,FALSE)</f>
        <v>＝</v>
      </c>
      <c r="Q31" s="3" t="str">
        <f t="shared" si="1"/>
        <v>+÷</v>
      </c>
      <c r="R31" s="16">
        <f>(B31/B32)+(D31/D32)+(F31/F32)</f>
        <v>3.8354863221884496</v>
      </c>
      <c r="S31" s="16">
        <f>(B31/B32)+(D31/D32)-(F31/F32)</f>
        <v>3.4950607902735564</v>
      </c>
      <c r="T31" s="16">
        <f>(B31/B32)+(D31/D32)*(F31/F32)</f>
        <v>3.365137748173058</v>
      </c>
      <c r="U31" s="16">
        <f>(B31/B32)+(D31/D32)/(F31/F32)</f>
        <v>5.428571428571429</v>
      </c>
      <c r="V31" s="16">
        <f>(B31/B32)-(D31/D32)+(F31/F32)</f>
        <v>3.1120820668693003</v>
      </c>
      <c r="W31" s="16">
        <f>(B31/B32)-(D31/D32)-(F31/F32)</f>
        <v>2.771656534954407</v>
      </c>
      <c r="X31" s="16">
        <f>(B31/B32)-(D31/D32)*(F31/F32)</f>
        <v>3.2420051089697988</v>
      </c>
      <c r="Y31" s="16">
        <f>(B31/B32)-(D31/D32)/(F31/F32)</f>
        <v>1.1785714285714284</v>
      </c>
      <c r="Z31" s="16">
        <f>(B31/B32)*(D31/D32)+(F31/F32)</f>
        <v>1.3651215805471124</v>
      </c>
      <c r="AA31" s="16">
        <f>(B31/B32)*(D31/D32)-(F31/F32)</f>
        <v>1.0246960486322187</v>
      </c>
      <c r="AB31" s="16">
        <f>(B31/B32)*(D31/D32)*(F31/F32)</f>
        <v>0.20338873439824096</v>
      </c>
      <c r="AC31" s="16">
        <f>(B31/B32)*(D31/D32)/(F31/F32)</f>
        <v>7.020089285714286</v>
      </c>
      <c r="AD31" s="16">
        <f>(B31/B32)/(D31/D32)+(F31/F32)</f>
        <v>9.303616127301982</v>
      </c>
      <c r="AE31" s="16">
        <f>(B31/B32)/(D31/D32)-(F31/F32)</f>
        <v>8.96319059538709</v>
      </c>
      <c r="AF31" s="16">
        <f>(B31/B32)/(D31/D32)*(F31/F32)</f>
        <v>1.5546218487394954</v>
      </c>
      <c r="AG31" s="16">
        <f>(B31/B32)/(D31/D32)/(F31/F32)</f>
        <v>53.65874474789915</v>
      </c>
    </row>
    <row r="32" spans="1:33" ht="54.75" customHeight="1">
      <c r="A32" s="78"/>
      <c r="B32" s="12">
        <f>VLOOKUP(A31,Sheet3!$B:$T,4,FALSE)</f>
        <v>56</v>
      </c>
      <c r="C32" s="76">
        <f>VLOOKUP($A$2,Sheet2!$B:$T,2,FALSE)</f>
        <v>0</v>
      </c>
      <c r="D32" s="12">
        <f>VLOOKUP(A31,Sheet3!$B:$T,8,FALSE)</f>
        <v>47</v>
      </c>
      <c r="E32" s="76">
        <f>VLOOKUP($A$2,Sheet2!$B:$T,2,FALSE)</f>
        <v>0</v>
      </c>
      <c r="F32" s="12">
        <f>VLOOKUP(A31,Sheet3!$B:$T,13,FALSE)</f>
        <v>94</v>
      </c>
      <c r="G32" s="76">
        <f>VLOOKUP($A$2,Sheet2!$B:$T,2,FALSE)</f>
        <v>0</v>
      </c>
      <c r="I32" s="78"/>
      <c r="J32" s="12">
        <f>VLOOKUP(I31,Sheet3!$B:$T,4,FALSE)</f>
        <v>5</v>
      </c>
      <c r="K32" s="76">
        <f>VLOOKUP($A$2,Sheet2!$B:$T,2,FALSE)</f>
        <v>0</v>
      </c>
      <c r="L32" s="12">
        <f>VLOOKUP(I31,Sheet3!$B:$T,8,FALSE)</f>
        <v>45</v>
      </c>
      <c r="M32" s="76">
        <f>VLOOKUP($A$2,Sheet2!$B:$T,2,FALSE)</f>
        <v>0</v>
      </c>
      <c r="N32" s="12">
        <f>VLOOKUP(I31,Sheet3!$B:$T,13,FALSE)</f>
        <v>27</v>
      </c>
      <c r="O32" s="76">
        <f>VLOOKUP($A$2,Sheet2!$B:$T,2,FALSE)</f>
        <v>0</v>
      </c>
      <c r="Q32" s="3" t="str">
        <f t="shared" si="1"/>
        <v>00</v>
      </c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ht="54.75" customHeight="1">
      <c r="A33" s="77">
        <v>15</v>
      </c>
      <c r="B33" s="10">
        <f>VLOOKUP(A33,Sheet3!$B:$T,3,FALSE)</f>
        <v>93</v>
      </c>
      <c r="C33" s="75" t="str">
        <f>VLOOKUP(A33,Sheet3!$B:$T,5,FALSE)</f>
        <v>-</v>
      </c>
      <c r="D33" s="10">
        <f>VLOOKUP(A33,Sheet3!$B:$T,7,FALSE)</f>
        <v>30</v>
      </c>
      <c r="E33" s="75" t="str">
        <f>VLOOKUP(A33,Sheet3!$B:$T,10,FALSE)</f>
        <v>÷</v>
      </c>
      <c r="F33" s="10">
        <f>VLOOKUP(A33,Sheet3!$B:$T,12,FALSE)</f>
        <v>42</v>
      </c>
      <c r="G33" s="75" t="str">
        <f>VLOOKUP($A$2,Sheet3!$B:$T,15,FALSE)</f>
        <v>＝</v>
      </c>
      <c r="I33" s="77">
        <v>16</v>
      </c>
      <c r="J33" s="10">
        <f>VLOOKUP(I33,Sheet3!$B:$T,3,FALSE)</f>
        <v>47</v>
      </c>
      <c r="K33" s="75" t="str">
        <f>VLOOKUP(I33,Sheet3!$B:$T,5,FALSE)</f>
        <v>÷</v>
      </c>
      <c r="L33" s="10">
        <f>VLOOKUP(I33,Sheet3!$B:$T,7,FALSE)</f>
        <v>10</v>
      </c>
      <c r="M33" s="75" t="str">
        <f>VLOOKUP(I33,Sheet3!$B:$T,10,FALSE)</f>
        <v>+</v>
      </c>
      <c r="N33" s="10">
        <f>VLOOKUP(I33,Sheet3!$B:$T,12,FALSE)</f>
        <v>548</v>
      </c>
      <c r="O33" s="75" t="str">
        <f>VLOOKUP($A$2,Sheet2!$B:$T,15,FALSE)</f>
        <v>＝</v>
      </c>
      <c r="Q33" s="3" t="str">
        <f>CONCATENATE(C33,E33)</f>
        <v>-÷</v>
      </c>
      <c r="R33" s="16">
        <f>(B33/B34)+(D33/D34)+(F33/F34)</f>
        <v>8.738095238095237</v>
      </c>
      <c r="S33" s="16">
        <f>(B33/B34)+(D33/D34)-(F33/F34)</f>
        <v>7.404761904761904</v>
      </c>
      <c r="T33" s="16">
        <f>(B33/B34)+(D33/D34)*(F33/F34)</f>
        <v>7.595238095238096</v>
      </c>
      <c r="U33" s="16">
        <f>(B33/B34)+(D33/D34)/(F33/F34)</f>
        <v>8.785714285714286</v>
      </c>
      <c r="V33" s="16">
        <f>(B33/B34)-(D33/D34)+(F33/F34)</f>
        <v>5.880952380952381</v>
      </c>
      <c r="W33" s="16">
        <f>(B33/B34)-(D33/D34)-(F33/F34)</f>
        <v>4.5476190476190474</v>
      </c>
      <c r="X33" s="16">
        <f>(B33/B34)-(D33/D34)*(F33/F34)</f>
        <v>5.690476190476191</v>
      </c>
      <c r="Y33" s="16">
        <f>(B33/B34)-(D33/D34)/(F33/F34)</f>
        <v>4.5</v>
      </c>
      <c r="Z33" s="16">
        <f>(B33/B34)*(D33/D34)+(F33/F34)</f>
        <v>10.156462585034014</v>
      </c>
      <c r="AA33" s="16">
        <f>(B33/B34)*(D33/D34)-(F33/F34)</f>
        <v>8.823129251700681</v>
      </c>
      <c r="AB33" s="16">
        <f>(B33/B34)*(D33/D34)*(F33/F34)</f>
        <v>6.326530612244898</v>
      </c>
      <c r="AC33" s="16">
        <f>(B33/B34)*(D33/D34)/(F33/F34)</f>
        <v>14.234693877551022</v>
      </c>
      <c r="AD33" s="16">
        <f>(B33/B34)/(D33/D34)+(F33/F34)</f>
        <v>5.316666666666667</v>
      </c>
      <c r="AE33" s="16">
        <f>(B33/B34)/(D33/D34)-(F33/F34)</f>
        <v>3.983333333333334</v>
      </c>
      <c r="AF33" s="16">
        <f>(B33/B34)/(D33/D34)*(F33/F34)</f>
        <v>3.1</v>
      </c>
      <c r="AG33" s="16">
        <f>(B33/B34)/(D33/D34)/(F33/F34)</f>
        <v>6.9750000000000005</v>
      </c>
    </row>
    <row r="34" spans="1:33" ht="54.75" customHeight="1">
      <c r="A34" s="78"/>
      <c r="B34" s="12">
        <f>VLOOKUP(A33,Sheet3!$B:$T,4,FALSE)</f>
        <v>14</v>
      </c>
      <c r="C34" s="76">
        <f>VLOOKUP($A$2,Sheet2!$B:$T,2,FALSE)</f>
        <v>0</v>
      </c>
      <c r="D34" s="12">
        <f>VLOOKUP(A33,Sheet3!$B:$T,8,FALSE)</f>
        <v>21</v>
      </c>
      <c r="E34" s="76">
        <f>VLOOKUP($A$2,Sheet2!$B:$T,2,FALSE)</f>
        <v>0</v>
      </c>
      <c r="F34" s="12">
        <f>VLOOKUP(A33,Sheet3!$B:$T,13,FALSE)</f>
        <v>63</v>
      </c>
      <c r="G34" s="76">
        <f>VLOOKUP($A$2,Sheet2!$B:$T,2,FALSE)</f>
        <v>0</v>
      </c>
      <c r="I34" s="78"/>
      <c r="J34" s="12">
        <f>VLOOKUP(I33,Sheet3!$B:$T,4,FALSE)</f>
        <v>21</v>
      </c>
      <c r="K34" s="76">
        <f>VLOOKUP($A$2,Sheet2!$B:$T,2,FALSE)</f>
        <v>0</v>
      </c>
      <c r="L34" s="12">
        <f>VLOOKUP(I33,Sheet3!$B:$T,8,FALSE)</f>
        <v>94</v>
      </c>
      <c r="M34" s="76">
        <f>VLOOKUP($A$2,Sheet2!$B:$T,2,FALSE)</f>
        <v>0</v>
      </c>
      <c r="N34" s="12">
        <f>VLOOKUP(I33,Sheet3!$B:$T,13,FALSE)</f>
        <v>315</v>
      </c>
      <c r="O34" s="76">
        <f>VLOOKUP($A$2,Sheet2!$B:$T,2,FALSE)</f>
        <v>0</v>
      </c>
      <c r="Q34" s="3" t="str">
        <f>CONCATENATE(C34,E34)</f>
        <v>00</v>
      </c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s="11" customFormat="1" ht="39.75" customHeight="1">
      <c r="A35" s="92" t="s">
        <v>1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</row>
    <row r="36" spans="1:33" s="11" customFormat="1" ht="39.75" customHeight="1">
      <c r="A36" s="92" t="str">
        <f>A1</f>
        <v>分数の計算１　　(仮分数は帯分数に直しなさい)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</row>
    <row r="37" spans="1:33" ht="19.5" customHeight="1">
      <c r="A37" s="71">
        <f>A2</f>
        <v>1</v>
      </c>
      <c r="B37" s="72">
        <f>IF(VLOOKUP(A37,Sheet2!$B:$AE,17,FALSE)="","",VLOOKUP(A37,Sheet2!$B:$AE,17,FALSE))</f>
        <v>5</v>
      </c>
      <c r="C37" s="68">
        <f>IF(VLOOKUP(A37,Sheet2!$B:$AE,18,FALSE)="","",VLOOKUP(A37,Sheet2!$B:$AE,18,FALSE))</f>
        <v>1</v>
      </c>
      <c r="D37" s="68"/>
      <c r="E37" s="68"/>
      <c r="F37" s="68"/>
      <c r="G37" s="33"/>
      <c r="H37" s="34"/>
      <c r="I37" s="71">
        <f>I2</f>
        <v>2</v>
      </c>
      <c r="J37" s="72">
        <f>IF(VLOOKUP(I37,Sheet2!$B:$AE,17,FALSE)="","",VLOOKUP(I37,Sheet2!$B:$AE,17,FALSE))</f>
        <v>5</v>
      </c>
      <c r="K37" s="68">
        <f>IF(VLOOKUP(I37,Sheet2!$B:$AE,18,FALSE)="","",VLOOKUP(I37,Sheet2!$B:$AE,18,FALSE))</f>
      </c>
      <c r="L37" s="68"/>
      <c r="M37" s="68"/>
      <c r="N37" s="68"/>
      <c r="O37" s="33"/>
      <c r="P37" s="34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0.75" customHeight="1">
      <c r="A38" s="71"/>
      <c r="B38" s="73"/>
      <c r="C38" s="69" t="str">
        <f>IF(VLOOKUP(A37,Sheet2!$B:$AE,20,FALSE)="","",VLOOKUP(A37,Sheet2!$B:$AE,20,FALSE))</f>
        <v>分数</v>
      </c>
      <c r="D38" s="69"/>
      <c r="E38" s="69"/>
      <c r="F38" s="69"/>
      <c r="G38" s="35"/>
      <c r="H38" s="36"/>
      <c r="I38" s="71"/>
      <c r="J38" s="73"/>
      <c r="K38" s="69">
        <f>IF(VLOOKUP(I37,Sheet2!$B:$AE,20,FALSE)="","",VLOOKUP(I37,Sheet2!$B:$AE,20,FALSE))</f>
      </c>
      <c r="L38" s="69"/>
      <c r="M38" s="69"/>
      <c r="N38" s="69"/>
      <c r="O38" s="35"/>
      <c r="P38" s="36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9.5" customHeight="1">
      <c r="A39" s="71"/>
      <c r="B39" s="74"/>
      <c r="C39" s="70">
        <f>IF(VLOOKUP(A37,Sheet2!$B:$AE,19,FALSE)="","",VLOOKUP(A37,Sheet2!$B:$AE,19,FALSE))</f>
        <v>2</v>
      </c>
      <c r="D39" s="70"/>
      <c r="E39" s="70"/>
      <c r="F39" s="70"/>
      <c r="G39" s="37"/>
      <c r="H39" s="38"/>
      <c r="I39" s="71"/>
      <c r="J39" s="74"/>
      <c r="K39" s="70">
        <f>IF(VLOOKUP(I37,Sheet2!$B:$AE,19,FALSE)="","",VLOOKUP(I37,Sheet2!$B:$AE,19,FALSE))</f>
      </c>
      <c r="L39" s="70"/>
      <c r="M39" s="70"/>
      <c r="N39" s="70"/>
      <c r="O39" s="37"/>
      <c r="P39" s="38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9.5" customHeight="1">
      <c r="A40" s="71">
        <f>A4</f>
        <v>3</v>
      </c>
      <c r="B40" s="72">
        <f>IF(VLOOKUP(A40,Sheet2!$B:$AE,17,FALSE)="","",VLOOKUP(A40,Sheet2!$B:$AE,17,FALSE))</f>
        <v>3</v>
      </c>
      <c r="C40" s="68">
        <f>IF(VLOOKUP(A40,Sheet2!$B:$AE,18,FALSE)="","",VLOOKUP(A40,Sheet2!$B:$AE,18,FALSE))</f>
        <v>1</v>
      </c>
      <c r="D40" s="68"/>
      <c r="E40" s="68"/>
      <c r="F40" s="68"/>
      <c r="G40" s="33"/>
      <c r="H40" s="34"/>
      <c r="I40" s="71">
        <f>I4</f>
        <v>4</v>
      </c>
      <c r="J40" s="72">
        <f>IF(VLOOKUP(I40,Sheet2!$B:$AE,17,FALSE)="","",VLOOKUP(I40,Sheet2!$B:$AE,17,FALSE))</f>
        <v>1</v>
      </c>
      <c r="K40" s="68">
        <f>IF(VLOOKUP(I40,Sheet2!$B:$AE,18,FALSE)="","",VLOOKUP(I40,Sheet2!$B:$AE,18,FALSE))</f>
      </c>
      <c r="L40" s="68"/>
      <c r="M40" s="68"/>
      <c r="N40" s="68"/>
      <c r="O40" s="33"/>
      <c r="P40" s="34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0.75" customHeight="1">
      <c r="A41" s="71"/>
      <c r="B41" s="73"/>
      <c r="C41" s="69" t="str">
        <f>IF(VLOOKUP(A40,Sheet2!$B:$AE,20,FALSE)="","",VLOOKUP(A40,Sheet2!$B:$AE,20,FALSE))</f>
        <v>分数</v>
      </c>
      <c r="D41" s="69"/>
      <c r="E41" s="69"/>
      <c r="F41" s="69"/>
      <c r="G41" s="35"/>
      <c r="H41" s="36"/>
      <c r="I41" s="71"/>
      <c r="J41" s="73"/>
      <c r="K41" s="69">
        <f>IF(VLOOKUP(I40,Sheet2!$B:$AE,20,FALSE)="","",VLOOKUP(I40,Sheet2!$B:$AE,20,FALSE))</f>
      </c>
      <c r="L41" s="69"/>
      <c r="M41" s="69"/>
      <c r="N41" s="69"/>
      <c r="O41" s="35"/>
      <c r="P41" s="36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9.5" customHeight="1">
      <c r="A42" s="71"/>
      <c r="B42" s="74"/>
      <c r="C42" s="70">
        <f>IF(VLOOKUP(A40,Sheet2!$B:$AE,19,FALSE)="","",VLOOKUP(A40,Sheet2!$B:$AE,19,FALSE))</f>
        <v>2</v>
      </c>
      <c r="D42" s="70"/>
      <c r="E42" s="70"/>
      <c r="F42" s="70"/>
      <c r="G42" s="37"/>
      <c r="H42" s="38"/>
      <c r="I42" s="71"/>
      <c r="J42" s="74"/>
      <c r="K42" s="70">
        <f>IF(VLOOKUP(I40,Sheet2!$B:$AE,19,FALSE)="","",VLOOKUP(I40,Sheet2!$B:$AE,19,FALSE))</f>
      </c>
      <c r="L42" s="70"/>
      <c r="M42" s="70"/>
      <c r="N42" s="70"/>
      <c r="O42" s="37"/>
      <c r="P42" s="38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9.5" customHeight="1">
      <c r="A43" s="71">
        <f>A6</f>
        <v>5</v>
      </c>
      <c r="B43" s="72">
        <f>IF(VLOOKUP(A43,Sheet2!$B:$AE,17,FALSE)="","",VLOOKUP(A43,Sheet2!$B:$AE,17,FALSE))</f>
        <v>2</v>
      </c>
      <c r="C43" s="68">
        <f>IF(VLOOKUP(A43,Sheet2!$B:$AE,18,FALSE)="","",VLOOKUP(A43,Sheet2!$B:$AE,18,FALSE))</f>
        <v>1</v>
      </c>
      <c r="D43" s="68"/>
      <c r="E43" s="68"/>
      <c r="F43" s="68"/>
      <c r="G43" s="33"/>
      <c r="H43" s="34"/>
      <c r="I43" s="71">
        <f>I6</f>
        <v>6</v>
      </c>
      <c r="J43" s="72">
        <f>IF(VLOOKUP(I43,Sheet2!$B:$AE,17,FALSE)="","",VLOOKUP(I43,Sheet2!$B:$AE,17,FALSE))</f>
        <v>3</v>
      </c>
      <c r="K43" s="68">
        <f>IF(VLOOKUP(I43,Sheet2!$B:$AE,18,FALSE)="","",VLOOKUP(I43,Sheet2!$B:$AE,18,FALSE))</f>
      </c>
      <c r="L43" s="68"/>
      <c r="M43" s="68"/>
      <c r="N43" s="68"/>
      <c r="O43" s="33"/>
      <c r="P43" s="34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0.75" customHeight="1">
      <c r="A44" s="71"/>
      <c r="B44" s="73"/>
      <c r="C44" s="69" t="str">
        <f>IF(VLOOKUP(A43,Sheet2!$B:$AE,20,FALSE)="","",VLOOKUP(A43,Sheet2!$B:$AE,20,FALSE))</f>
        <v>分数</v>
      </c>
      <c r="D44" s="69"/>
      <c r="E44" s="69"/>
      <c r="F44" s="69"/>
      <c r="G44" s="35"/>
      <c r="H44" s="36"/>
      <c r="I44" s="71"/>
      <c r="J44" s="73"/>
      <c r="K44" s="69">
        <f>IF(VLOOKUP(I43,Sheet2!$B:$AE,20,FALSE)="","",VLOOKUP(I43,Sheet2!$B:$AE,20,FALSE))</f>
      </c>
      <c r="L44" s="69"/>
      <c r="M44" s="69"/>
      <c r="N44" s="69"/>
      <c r="O44" s="35"/>
      <c r="P44" s="36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9.5" customHeight="1">
      <c r="A45" s="71"/>
      <c r="B45" s="74"/>
      <c r="C45" s="70">
        <f>IF(VLOOKUP(A43,Sheet2!$B:$AE,19,FALSE)="","",VLOOKUP(A43,Sheet2!$B:$AE,19,FALSE))</f>
        <v>2</v>
      </c>
      <c r="D45" s="70"/>
      <c r="E45" s="70"/>
      <c r="F45" s="70"/>
      <c r="G45" s="37"/>
      <c r="H45" s="38"/>
      <c r="I45" s="71"/>
      <c r="J45" s="74"/>
      <c r="K45" s="70">
        <f>IF(VLOOKUP(I43,Sheet2!$B:$AE,19,FALSE)="","",VLOOKUP(I43,Sheet2!$B:$AE,19,FALSE))</f>
      </c>
      <c r="L45" s="70"/>
      <c r="M45" s="70"/>
      <c r="N45" s="70"/>
      <c r="O45" s="37"/>
      <c r="P45" s="38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9.5" customHeight="1">
      <c r="A46" s="71">
        <f>A8</f>
        <v>7</v>
      </c>
      <c r="B46" s="72">
        <f>IF(VLOOKUP(A46,Sheet2!$B:$AE,17,FALSE)="","",VLOOKUP(A46,Sheet2!$B:$AE,17,FALSE))</f>
      </c>
      <c r="C46" s="68">
        <f>IF(VLOOKUP(A46,Sheet2!$B:$AE,18,FALSE)="","",VLOOKUP(A46,Sheet2!$B:$AE,18,FALSE))</f>
        <v>2</v>
      </c>
      <c r="D46" s="68"/>
      <c r="E46" s="68"/>
      <c r="F46" s="68"/>
      <c r="G46" s="33"/>
      <c r="H46" s="34"/>
      <c r="I46" s="71">
        <f>I8</f>
        <v>8</v>
      </c>
      <c r="J46" s="72">
        <f>IF(VLOOKUP(I46,Sheet2!$B:$AE,17,FALSE)="","",VLOOKUP(I46,Sheet2!$B:$AE,17,FALSE))</f>
        <v>1</v>
      </c>
      <c r="K46" s="68">
        <f>IF(VLOOKUP(I46,Sheet2!$B:$AE,18,FALSE)="","",VLOOKUP(I46,Sheet2!$B:$AE,18,FALSE))</f>
        <v>3</v>
      </c>
      <c r="L46" s="68"/>
      <c r="M46" s="68"/>
      <c r="N46" s="68"/>
      <c r="O46" s="33"/>
      <c r="P46" s="34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0.75" customHeight="1">
      <c r="A47" s="71"/>
      <c r="B47" s="73"/>
      <c r="C47" s="69" t="str">
        <f>IF(VLOOKUP(A46,Sheet2!$B:$AE,20,FALSE)="","",VLOOKUP(A46,Sheet2!$B:$AE,20,FALSE))</f>
        <v>分数</v>
      </c>
      <c r="D47" s="69"/>
      <c r="E47" s="69"/>
      <c r="F47" s="69"/>
      <c r="G47" s="35"/>
      <c r="H47" s="36"/>
      <c r="I47" s="71"/>
      <c r="J47" s="73"/>
      <c r="K47" s="69" t="str">
        <f>IF(VLOOKUP(I46,Sheet2!$B:$AE,20,FALSE)="","",VLOOKUP(I46,Sheet2!$B:$AE,20,FALSE))</f>
        <v>分数</v>
      </c>
      <c r="L47" s="69"/>
      <c r="M47" s="69"/>
      <c r="N47" s="69"/>
      <c r="O47" s="35"/>
      <c r="P47" s="36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9.5" customHeight="1">
      <c r="A48" s="71"/>
      <c r="B48" s="74"/>
      <c r="C48" s="70">
        <f>IF(VLOOKUP(A46,Sheet2!$B:$AE,19,FALSE)="","",VLOOKUP(A46,Sheet2!$B:$AE,19,FALSE))</f>
        <v>5</v>
      </c>
      <c r="D48" s="70"/>
      <c r="E48" s="70"/>
      <c r="F48" s="70"/>
      <c r="G48" s="37"/>
      <c r="H48" s="38"/>
      <c r="I48" s="71"/>
      <c r="J48" s="74"/>
      <c r="K48" s="70">
        <f>IF(VLOOKUP(I46,Sheet2!$B:$AE,19,FALSE)="","",VLOOKUP(I46,Sheet2!$B:$AE,19,FALSE))</f>
        <v>5</v>
      </c>
      <c r="L48" s="70"/>
      <c r="M48" s="70"/>
      <c r="N48" s="70"/>
      <c r="O48" s="37"/>
      <c r="P48" s="38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9.5" customHeight="1">
      <c r="A49" s="71">
        <f>A10</f>
        <v>9</v>
      </c>
      <c r="B49" s="72">
        <f>IF(VLOOKUP(A49,Sheet2!$B:$AE,17,FALSE)="","",VLOOKUP(A49,Sheet2!$B:$AE,17,FALSE))</f>
        <v>2</v>
      </c>
      <c r="C49" s="68">
        <f>IF(VLOOKUP(A49,Sheet2!$B:$AE,18,FALSE)="","",VLOOKUP(A49,Sheet2!$B:$AE,18,FALSE))</f>
        <v>2</v>
      </c>
      <c r="D49" s="68"/>
      <c r="E49" s="68"/>
      <c r="F49" s="68"/>
      <c r="G49" s="33"/>
      <c r="H49" s="34"/>
      <c r="I49" s="71">
        <f>I10</f>
        <v>10</v>
      </c>
      <c r="J49" s="72">
        <f>IF(VLOOKUP(I49,Sheet2!$B:$AE,17,FALSE)="","",VLOOKUP(I49,Sheet2!$B:$AE,17,FALSE))</f>
        <v>6</v>
      </c>
      <c r="K49" s="68">
        <f>IF(VLOOKUP(I49,Sheet2!$B:$AE,18,FALSE)="","",VLOOKUP(I49,Sheet2!$B:$AE,18,FALSE))</f>
        <v>4</v>
      </c>
      <c r="L49" s="68"/>
      <c r="M49" s="68"/>
      <c r="N49" s="68"/>
      <c r="O49" s="33"/>
      <c r="P49" s="34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0.75" customHeight="1">
      <c r="A50" s="71"/>
      <c r="B50" s="73"/>
      <c r="C50" s="69" t="str">
        <f>IF(VLOOKUP(A49,Sheet2!$B:$AE,20,FALSE)="","",VLOOKUP(A49,Sheet2!$B:$AE,20,FALSE))</f>
        <v>分数</v>
      </c>
      <c r="D50" s="69"/>
      <c r="E50" s="69"/>
      <c r="F50" s="69"/>
      <c r="G50" s="35"/>
      <c r="H50" s="36"/>
      <c r="I50" s="71"/>
      <c r="J50" s="73"/>
      <c r="K50" s="69" t="str">
        <f>IF(VLOOKUP(I49,Sheet2!$B:$AE,20,FALSE)="","",VLOOKUP(I49,Sheet2!$B:$AE,20,FALSE))</f>
        <v>分数</v>
      </c>
      <c r="L50" s="69"/>
      <c r="M50" s="69"/>
      <c r="N50" s="69"/>
      <c r="O50" s="35"/>
      <c r="P50" s="36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9.5" customHeight="1">
      <c r="A51" s="71"/>
      <c r="B51" s="74"/>
      <c r="C51" s="70">
        <f>IF(VLOOKUP(A49,Sheet2!$B:$AE,19,FALSE)="","",VLOOKUP(A49,Sheet2!$B:$AE,19,FALSE))</f>
        <v>5</v>
      </c>
      <c r="D51" s="70"/>
      <c r="E51" s="70"/>
      <c r="F51" s="70"/>
      <c r="G51" s="37"/>
      <c r="H51" s="38"/>
      <c r="I51" s="71"/>
      <c r="J51" s="74"/>
      <c r="K51" s="70">
        <f>IF(VLOOKUP(I49,Sheet2!$B:$AE,19,FALSE)="","",VLOOKUP(I49,Sheet2!$B:$AE,19,FALSE))</f>
        <v>5</v>
      </c>
      <c r="L51" s="70"/>
      <c r="M51" s="70"/>
      <c r="N51" s="70"/>
      <c r="O51" s="37"/>
      <c r="P51" s="38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9.5" customHeight="1">
      <c r="A52" s="71">
        <f>A12</f>
        <v>11</v>
      </c>
      <c r="B52" s="72">
        <f>IF(VLOOKUP(A52,Sheet2!$B:$AE,17,FALSE)="","",VLOOKUP(A52,Sheet2!$B:$AE,17,FALSE))</f>
        <v>3</v>
      </c>
      <c r="C52" s="68">
        <f>IF(VLOOKUP(A52,Sheet2!$B:$AE,18,FALSE)="","",VLOOKUP(A52,Sheet2!$B:$AE,18,FALSE))</f>
        <v>3</v>
      </c>
      <c r="D52" s="68"/>
      <c r="E52" s="68"/>
      <c r="F52" s="68"/>
      <c r="G52" s="33"/>
      <c r="H52" s="34"/>
      <c r="I52" s="71">
        <f>I12</f>
        <v>12</v>
      </c>
      <c r="J52" s="72">
        <f>IF(VLOOKUP(I52,Sheet2!$B:$AE,17,FALSE)="","",VLOOKUP(I52,Sheet2!$B:$AE,17,FALSE))</f>
        <v>1</v>
      </c>
      <c r="K52" s="68">
        <f>IF(VLOOKUP(I52,Sheet2!$B:$AE,18,FALSE)="","",VLOOKUP(I52,Sheet2!$B:$AE,18,FALSE))</f>
      </c>
      <c r="L52" s="68"/>
      <c r="M52" s="68"/>
      <c r="N52" s="68"/>
      <c r="O52" s="33"/>
      <c r="P52" s="34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0.75" customHeight="1">
      <c r="A53" s="71"/>
      <c r="B53" s="73"/>
      <c r="C53" s="69" t="str">
        <f>IF(VLOOKUP(A52,Sheet2!$B:$AE,20,FALSE)="","",VLOOKUP(A52,Sheet2!$B:$AE,20,FALSE))</f>
        <v>分数</v>
      </c>
      <c r="D53" s="69"/>
      <c r="E53" s="69"/>
      <c r="F53" s="69"/>
      <c r="G53" s="35"/>
      <c r="H53" s="36"/>
      <c r="I53" s="71"/>
      <c r="J53" s="73"/>
      <c r="K53" s="69">
        <f>IF(VLOOKUP(I52,Sheet2!$B:$AE,20,FALSE)="","",VLOOKUP(I52,Sheet2!$B:$AE,20,FALSE))</f>
      </c>
      <c r="L53" s="69"/>
      <c r="M53" s="69"/>
      <c r="N53" s="69"/>
      <c r="O53" s="35"/>
      <c r="P53" s="36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9.5" customHeight="1">
      <c r="A54" s="71"/>
      <c r="B54" s="74"/>
      <c r="C54" s="70">
        <f>IF(VLOOKUP(A52,Sheet2!$B:$AE,19,FALSE)="","",VLOOKUP(A52,Sheet2!$B:$AE,19,FALSE))</f>
        <v>5</v>
      </c>
      <c r="D54" s="70"/>
      <c r="E54" s="70"/>
      <c r="F54" s="70"/>
      <c r="G54" s="37"/>
      <c r="H54" s="38"/>
      <c r="I54" s="71"/>
      <c r="J54" s="74"/>
      <c r="K54" s="70">
        <f>IF(VLOOKUP(I52,Sheet2!$B:$AE,19,FALSE)="","",VLOOKUP(I52,Sheet2!$B:$AE,19,FALSE))</f>
      </c>
      <c r="L54" s="70"/>
      <c r="M54" s="70"/>
      <c r="N54" s="70"/>
      <c r="O54" s="37"/>
      <c r="P54" s="38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9.5" customHeight="1">
      <c r="A55" s="71">
        <f>A14</f>
        <v>13</v>
      </c>
      <c r="B55" s="72">
        <f>IF(VLOOKUP(A55,Sheet2!$B:$AE,17,FALSE)="","",VLOOKUP(A55,Sheet2!$B:$AE,17,FALSE))</f>
        <v>1</v>
      </c>
      <c r="C55" s="68">
        <f>IF(VLOOKUP(A55,Sheet2!$B:$AE,18,FALSE)="","",VLOOKUP(A55,Sheet2!$B:$AE,18,FALSE))</f>
        <v>9</v>
      </c>
      <c r="D55" s="68"/>
      <c r="E55" s="68"/>
      <c r="F55" s="68"/>
      <c r="G55" s="33"/>
      <c r="H55" s="34"/>
      <c r="I55" s="71">
        <f>I14</f>
        <v>14</v>
      </c>
      <c r="J55" s="72">
        <f>IF(VLOOKUP(I55,Sheet2!$B:$AE,17,FALSE)="","",VLOOKUP(I55,Sheet2!$B:$AE,17,FALSE))</f>
        <v>4</v>
      </c>
      <c r="K55" s="68">
        <f>IF(VLOOKUP(I55,Sheet2!$B:$AE,18,FALSE)="","",VLOOKUP(I55,Sheet2!$B:$AE,18,FALSE))</f>
        <v>1</v>
      </c>
      <c r="L55" s="68"/>
      <c r="M55" s="68"/>
      <c r="N55" s="68"/>
      <c r="O55" s="33"/>
      <c r="P55" s="34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0.75" customHeight="1">
      <c r="A56" s="71"/>
      <c r="B56" s="73"/>
      <c r="C56" s="69" t="str">
        <f>IF(VLOOKUP(A55,Sheet2!$B:$AE,20,FALSE)="","",VLOOKUP(A55,Sheet2!$B:$AE,20,FALSE))</f>
        <v>分数</v>
      </c>
      <c r="D56" s="69"/>
      <c r="E56" s="69"/>
      <c r="F56" s="69"/>
      <c r="G56" s="35"/>
      <c r="H56" s="36"/>
      <c r="I56" s="71"/>
      <c r="J56" s="73"/>
      <c r="K56" s="69" t="str">
        <f>IF(VLOOKUP(I55,Sheet2!$B:$AE,20,FALSE)="","",VLOOKUP(I55,Sheet2!$B:$AE,20,FALSE))</f>
        <v>分数</v>
      </c>
      <c r="L56" s="69"/>
      <c r="M56" s="69"/>
      <c r="N56" s="69"/>
      <c r="O56" s="35"/>
      <c r="P56" s="3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9.5" customHeight="1">
      <c r="A57" s="71"/>
      <c r="B57" s="74"/>
      <c r="C57" s="70">
        <f>IF(VLOOKUP(A55,Sheet2!$B:$AE,19,FALSE)="","",VLOOKUP(A55,Sheet2!$B:$AE,19,FALSE))</f>
        <v>11</v>
      </c>
      <c r="D57" s="70"/>
      <c r="E57" s="70"/>
      <c r="F57" s="70"/>
      <c r="G57" s="37"/>
      <c r="H57" s="38"/>
      <c r="I57" s="71"/>
      <c r="J57" s="74"/>
      <c r="K57" s="70">
        <f>IF(VLOOKUP(I55,Sheet2!$B:$AE,19,FALSE)="","",VLOOKUP(I55,Sheet2!$B:$AE,19,FALSE))</f>
        <v>2</v>
      </c>
      <c r="L57" s="70"/>
      <c r="M57" s="70"/>
      <c r="N57" s="70"/>
      <c r="O57" s="37"/>
      <c r="P57" s="38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16" ht="19.5" customHeight="1" hidden="1">
      <c r="A58" s="79" t="e">
        <f>#REF!</f>
        <v>#REF!</v>
      </c>
      <c r="B58" s="81" t="e">
        <f>HLOOKUP(#REF!,$R:$AG,16,FALSE)</f>
        <v>#REF!</v>
      </c>
      <c r="C58" s="82"/>
      <c r="D58" s="82"/>
      <c r="E58" s="82"/>
      <c r="F58" s="82"/>
      <c r="G58" s="82"/>
      <c r="H58" s="83"/>
      <c r="I58" s="79"/>
      <c r="J58" s="5"/>
      <c r="K58" s="5"/>
      <c r="L58" s="5"/>
      <c r="M58" s="5"/>
      <c r="N58" s="4"/>
      <c r="O58" s="5"/>
      <c r="P58" s="6"/>
    </row>
    <row r="59" spans="1:16" ht="19.5" customHeight="1" hidden="1">
      <c r="A59" s="80"/>
      <c r="B59" s="84"/>
      <c r="C59" s="85"/>
      <c r="D59" s="85"/>
      <c r="E59" s="85"/>
      <c r="F59" s="85"/>
      <c r="G59" s="85"/>
      <c r="H59" s="86"/>
      <c r="I59" s="80"/>
      <c r="J59" s="8"/>
      <c r="K59" s="8"/>
      <c r="L59" s="8"/>
      <c r="M59" s="8"/>
      <c r="N59" s="7"/>
      <c r="O59" s="8"/>
      <c r="P59" s="9"/>
    </row>
    <row r="60" spans="1:16" ht="19.5" customHeight="1" hidden="1">
      <c r="A60" s="79" t="e">
        <f>#REF!</f>
        <v>#REF!</v>
      </c>
      <c r="B60" s="81" t="e">
        <f>HLOOKUP(#REF!,$R:$AG,18,FALSE)</f>
        <v>#REF!</v>
      </c>
      <c r="C60" s="82"/>
      <c r="D60" s="82"/>
      <c r="E60" s="82"/>
      <c r="F60" s="82"/>
      <c r="G60" s="82"/>
      <c r="H60" s="83"/>
      <c r="I60" s="79"/>
      <c r="J60" s="5"/>
      <c r="K60" s="5"/>
      <c r="L60" s="5"/>
      <c r="M60" s="5"/>
      <c r="N60" s="4"/>
      <c r="O60" s="5"/>
      <c r="P60" s="6"/>
    </row>
    <row r="61" spans="1:16" ht="19.5" customHeight="1" hidden="1">
      <c r="A61" s="80"/>
      <c r="B61" s="84"/>
      <c r="C61" s="85"/>
      <c r="D61" s="85"/>
      <c r="E61" s="85"/>
      <c r="F61" s="85"/>
      <c r="G61" s="85"/>
      <c r="H61" s="86"/>
      <c r="I61" s="80"/>
      <c r="J61" s="8"/>
      <c r="K61" s="8"/>
      <c r="L61" s="8"/>
      <c r="M61" s="8"/>
      <c r="N61" s="7"/>
      <c r="O61" s="8"/>
      <c r="P61" s="9"/>
    </row>
    <row r="62" spans="1:16" ht="19.5" customHeight="1" hidden="1">
      <c r="A62" s="79" t="e">
        <f>#REF!</f>
        <v>#REF!</v>
      </c>
      <c r="B62" s="81" t="e">
        <f>HLOOKUP(#REF!,$R:$AG,20,FALSE)</f>
        <v>#REF!</v>
      </c>
      <c r="C62" s="82"/>
      <c r="D62" s="82"/>
      <c r="E62" s="82"/>
      <c r="F62" s="82"/>
      <c r="G62" s="82"/>
      <c r="H62" s="83"/>
      <c r="I62" s="79"/>
      <c r="J62" s="5"/>
      <c r="K62" s="5"/>
      <c r="L62" s="5"/>
      <c r="M62" s="5"/>
      <c r="N62" s="4"/>
      <c r="O62" s="5"/>
      <c r="P62" s="6"/>
    </row>
    <row r="63" spans="1:16" ht="19.5" customHeight="1" hidden="1">
      <c r="A63" s="80"/>
      <c r="B63" s="84"/>
      <c r="C63" s="85"/>
      <c r="D63" s="85"/>
      <c r="E63" s="85"/>
      <c r="F63" s="85"/>
      <c r="G63" s="85"/>
      <c r="H63" s="86"/>
      <c r="I63" s="80"/>
      <c r="J63" s="8"/>
      <c r="K63" s="8"/>
      <c r="L63" s="8"/>
      <c r="M63" s="8"/>
      <c r="N63" s="7"/>
      <c r="O63" s="8"/>
      <c r="P63" s="9"/>
    </row>
    <row r="64" spans="1:16" ht="19.5" customHeight="1" hidden="1">
      <c r="A64" s="79" t="e">
        <f>#REF!</f>
        <v>#REF!</v>
      </c>
      <c r="B64" s="81" t="e">
        <f>HLOOKUP(#REF!,$R:$AG,22,FALSE)</f>
        <v>#REF!</v>
      </c>
      <c r="C64" s="82"/>
      <c r="D64" s="82"/>
      <c r="E64" s="82"/>
      <c r="F64" s="82"/>
      <c r="G64" s="82"/>
      <c r="H64" s="83"/>
      <c r="I64" s="79"/>
      <c r="J64" s="5"/>
      <c r="K64" s="5"/>
      <c r="L64" s="5"/>
      <c r="M64" s="5"/>
      <c r="N64" s="4"/>
      <c r="O64" s="5"/>
      <c r="P64" s="6"/>
    </row>
    <row r="65" spans="1:16" ht="19.5" customHeight="1" hidden="1">
      <c r="A65" s="80"/>
      <c r="B65" s="84"/>
      <c r="C65" s="85"/>
      <c r="D65" s="85"/>
      <c r="E65" s="85"/>
      <c r="F65" s="85"/>
      <c r="G65" s="85"/>
      <c r="H65" s="86"/>
      <c r="I65" s="80"/>
      <c r="J65" s="8"/>
      <c r="K65" s="8"/>
      <c r="L65" s="8"/>
      <c r="M65" s="8"/>
      <c r="N65" s="7"/>
      <c r="O65" s="8"/>
      <c r="P65" s="9"/>
    </row>
    <row r="66" spans="1:16" ht="19.5" customHeight="1" hidden="1">
      <c r="A66" s="79" t="e">
        <f>#REF!</f>
        <v>#REF!</v>
      </c>
      <c r="B66" s="81" t="e">
        <f>HLOOKUP(#REF!,$R:$AG,24,FALSE)</f>
        <v>#REF!</v>
      </c>
      <c r="C66" s="82"/>
      <c r="D66" s="82"/>
      <c r="E66" s="82"/>
      <c r="F66" s="82"/>
      <c r="G66" s="82"/>
      <c r="H66" s="83"/>
      <c r="I66" s="79"/>
      <c r="J66" s="5"/>
      <c r="K66" s="5"/>
      <c r="L66" s="5"/>
      <c r="M66" s="5"/>
      <c r="N66" s="4"/>
      <c r="O66" s="5"/>
      <c r="P66" s="6"/>
    </row>
    <row r="67" spans="1:16" ht="19.5" customHeight="1" hidden="1">
      <c r="A67" s="80"/>
      <c r="B67" s="84"/>
      <c r="C67" s="85"/>
      <c r="D67" s="85"/>
      <c r="E67" s="85"/>
      <c r="F67" s="85"/>
      <c r="G67" s="85"/>
      <c r="H67" s="86"/>
      <c r="I67" s="80"/>
      <c r="J67" s="8"/>
      <c r="K67" s="8"/>
      <c r="L67" s="8"/>
      <c r="M67" s="8"/>
      <c r="N67" s="7"/>
      <c r="O67" s="8"/>
      <c r="P67" s="9"/>
    </row>
    <row r="68" spans="1:16" ht="19.5" customHeight="1" hidden="1">
      <c r="A68" s="79" t="e">
        <f>#REF!</f>
        <v>#REF!</v>
      </c>
      <c r="B68" s="81" t="e">
        <f>HLOOKUP(#REF!,$R:$AG,26,FALSE)</f>
        <v>#REF!</v>
      </c>
      <c r="C68" s="82"/>
      <c r="D68" s="82"/>
      <c r="E68" s="82"/>
      <c r="F68" s="82"/>
      <c r="G68" s="82"/>
      <c r="H68" s="83"/>
      <c r="I68" s="79"/>
      <c r="J68" s="5"/>
      <c r="K68" s="5"/>
      <c r="L68" s="5"/>
      <c r="M68" s="5"/>
      <c r="N68" s="4"/>
      <c r="O68" s="5"/>
      <c r="P68" s="6"/>
    </row>
    <row r="69" spans="1:16" ht="19.5" customHeight="1" hidden="1">
      <c r="A69" s="80"/>
      <c r="B69" s="84"/>
      <c r="C69" s="85"/>
      <c r="D69" s="85"/>
      <c r="E69" s="85"/>
      <c r="F69" s="85"/>
      <c r="G69" s="85"/>
      <c r="H69" s="86"/>
      <c r="I69" s="80"/>
      <c r="J69" s="8"/>
      <c r="K69" s="8"/>
      <c r="L69" s="8"/>
      <c r="M69" s="8"/>
      <c r="N69" s="7"/>
      <c r="O69" s="8"/>
      <c r="P69" s="9"/>
    </row>
    <row r="70" spans="1:16" ht="19.5" customHeight="1" hidden="1">
      <c r="A70" s="79" t="e">
        <f>#REF!</f>
        <v>#REF!</v>
      </c>
      <c r="B70" s="81" t="e">
        <f>HLOOKUP(#REF!,$R:$AG,28,FALSE)</f>
        <v>#REF!</v>
      </c>
      <c r="C70" s="82"/>
      <c r="D70" s="82"/>
      <c r="E70" s="82"/>
      <c r="F70" s="82"/>
      <c r="G70" s="82"/>
      <c r="H70" s="83"/>
      <c r="I70" s="79"/>
      <c r="J70" s="5"/>
      <c r="K70" s="5"/>
      <c r="L70" s="5"/>
      <c r="M70" s="5"/>
      <c r="N70" s="4"/>
      <c r="O70" s="5"/>
      <c r="P70" s="6"/>
    </row>
    <row r="71" spans="1:16" ht="19.5" customHeight="1" hidden="1">
      <c r="A71" s="80"/>
      <c r="B71" s="84"/>
      <c r="C71" s="85"/>
      <c r="D71" s="85"/>
      <c r="E71" s="85"/>
      <c r="F71" s="85"/>
      <c r="G71" s="85"/>
      <c r="H71" s="86"/>
      <c r="I71" s="80"/>
      <c r="J71" s="8"/>
      <c r="K71" s="8"/>
      <c r="L71" s="8"/>
      <c r="M71" s="8"/>
      <c r="N71" s="7"/>
      <c r="O71" s="8"/>
      <c r="P71" s="9"/>
    </row>
    <row r="72" spans="1:33" ht="19.5" customHeight="1">
      <c r="A72" s="71">
        <f>A16</f>
        <v>15</v>
      </c>
      <c r="B72" s="72">
        <f>IF(VLOOKUP(A72,Sheet2!$B:$AE,17,FALSE)="","",VLOOKUP(A72,Sheet2!$B:$AE,17,FALSE))</f>
        <v>1</v>
      </c>
      <c r="C72" s="68">
        <f>IF(VLOOKUP(A72,Sheet2!$B:$AE,18,FALSE)="","",VLOOKUP(A72,Sheet2!$B:$AE,18,FALSE))</f>
        <v>2</v>
      </c>
      <c r="D72" s="68"/>
      <c r="E72" s="68"/>
      <c r="F72" s="68"/>
      <c r="G72" s="33"/>
      <c r="H72" s="34"/>
      <c r="I72" s="71">
        <f>I16</f>
        <v>16</v>
      </c>
      <c r="J72" s="72">
        <f>IF(VLOOKUP(I72,Sheet2!$B:$AE,17,FALSE)="","",VLOOKUP(I72,Sheet2!$B:$AE,17,FALSE))</f>
        <v>2</v>
      </c>
      <c r="K72" s="68">
        <f>IF(VLOOKUP(I72,Sheet2!$B:$AE,18,FALSE)="","",VLOOKUP(I72,Sheet2!$B:$AE,18,FALSE))</f>
        <v>10</v>
      </c>
      <c r="L72" s="68"/>
      <c r="M72" s="68"/>
      <c r="N72" s="68"/>
      <c r="O72" s="33"/>
      <c r="P72" s="34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0.75" customHeight="1">
      <c r="A73" s="71"/>
      <c r="B73" s="73"/>
      <c r="C73" s="69" t="str">
        <f>IF(VLOOKUP(A72,Sheet2!$B:$AE,20,FALSE)="","",VLOOKUP(A72,Sheet2!$B:$AE,20,FALSE))</f>
        <v>分数</v>
      </c>
      <c r="D73" s="69"/>
      <c r="E73" s="69"/>
      <c r="F73" s="69"/>
      <c r="G73" s="35"/>
      <c r="H73" s="36"/>
      <c r="I73" s="71"/>
      <c r="J73" s="73"/>
      <c r="K73" s="69" t="str">
        <f>IF(VLOOKUP(I72,Sheet2!$B:$AE,20,FALSE)="","",VLOOKUP(I72,Sheet2!$B:$AE,20,FALSE))</f>
        <v>分数</v>
      </c>
      <c r="L73" s="69"/>
      <c r="M73" s="69"/>
      <c r="N73" s="69"/>
      <c r="O73" s="35"/>
      <c r="P73" s="36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9.5" customHeight="1">
      <c r="A74" s="71"/>
      <c r="B74" s="74"/>
      <c r="C74" s="70">
        <f>IF(VLOOKUP(A72,Sheet2!$B:$AE,19,FALSE)="","",VLOOKUP(A72,Sheet2!$B:$AE,19,FALSE))</f>
        <v>3</v>
      </c>
      <c r="D74" s="70"/>
      <c r="E74" s="70"/>
      <c r="F74" s="70"/>
      <c r="G74" s="37"/>
      <c r="H74" s="38"/>
      <c r="I74" s="71"/>
      <c r="J74" s="74"/>
      <c r="K74" s="70">
        <f>IF(VLOOKUP(I72,Sheet2!$B:$AE,19,FALSE)="","",VLOOKUP(I72,Sheet2!$B:$AE,19,FALSE))</f>
        <v>11</v>
      </c>
      <c r="L74" s="70"/>
      <c r="M74" s="70"/>
      <c r="N74" s="70"/>
      <c r="O74" s="37"/>
      <c r="P74" s="38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11" customFormat="1" ht="39.75" customHeight="1">
      <c r="A75" s="92" t="str">
        <f>A18</f>
        <v>分数の計算２　(仮分数は帯分数に直しなさい)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</row>
    <row r="76" spans="1:33" ht="19.5" customHeight="1">
      <c r="A76" s="71">
        <f>A19</f>
        <v>1</v>
      </c>
      <c r="B76" s="72">
        <f>IF(VLOOKUP(A76,Sheet3!$B:$AE,17,FALSE)="","",VLOOKUP(A76,Sheet3!$B:$AE,17,FALSE))</f>
        <v>3</v>
      </c>
      <c r="C76" s="68">
        <f>IF(VLOOKUP(A76,Sheet3!$B:$AE,18,FALSE)="","",VLOOKUP(A76,Sheet3!$B:$AE,18,FALSE))</f>
      </c>
      <c r="D76" s="68"/>
      <c r="E76" s="68"/>
      <c r="F76" s="68"/>
      <c r="G76" s="33"/>
      <c r="H76" s="34"/>
      <c r="I76" s="71">
        <f>I19</f>
        <v>2</v>
      </c>
      <c r="J76" s="72">
        <f>IF(VLOOKUP(I76,Sheet3!$B:$AE,17,FALSE)="","",VLOOKUP(I76,Sheet3!$B:$AE,17,FALSE))</f>
        <v>3</v>
      </c>
      <c r="K76" s="68">
        <f>IF(VLOOKUP(I76,Sheet3!$B:$AE,18,FALSE)="","",VLOOKUP(I76,Sheet3!$B:$AE,18,FALSE))</f>
      </c>
      <c r="L76" s="68"/>
      <c r="M76" s="68"/>
      <c r="N76" s="68"/>
      <c r="O76" s="33"/>
      <c r="P76" s="34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0.75" customHeight="1">
      <c r="A77" s="71"/>
      <c r="B77" s="73"/>
      <c r="C77" s="69">
        <f>IF(VLOOKUP(A76,Sheet3!$B:$AE,20,FALSE)="","",VLOOKUP(A76,Sheet3!$B:$AE,20,FALSE))</f>
      </c>
      <c r="D77" s="69"/>
      <c r="E77" s="69"/>
      <c r="F77" s="69"/>
      <c r="G77" s="35"/>
      <c r="H77" s="36"/>
      <c r="I77" s="71"/>
      <c r="J77" s="73"/>
      <c r="K77" s="69">
        <f>IF(VLOOKUP(I76,Sheet3!$B:$AE,20,FALSE)="","",VLOOKUP(I76,Sheet3!$B:$AE,20,FALSE))</f>
      </c>
      <c r="L77" s="69"/>
      <c r="M77" s="69"/>
      <c r="N77" s="69"/>
      <c r="O77" s="35"/>
      <c r="P77" s="36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9.5" customHeight="1">
      <c r="A78" s="71"/>
      <c r="B78" s="74"/>
      <c r="C78" s="70">
        <f>IF(VLOOKUP(A76,Sheet3!$B:$AE,19,FALSE)="","",VLOOKUP(A76,Sheet3!$B:$AE,19,FALSE))</f>
      </c>
      <c r="D78" s="70"/>
      <c r="E78" s="70"/>
      <c r="F78" s="70"/>
      <c r="G78" s="37"/>
      <c r="H78" s="38"/>
      <c r="I78" s="71"/>
      <c r="J78" s="74"/>
      <c r="K78" s="70">
        <f>IF(VLOOKUP(I76,Sheet3!$B:$AE,19,FALSE)="","",VLOOKUP(I76,Sheet3!$B:$AE,19,FALSE))</f>
      </c>
      <c r="L78" s="70"/>
      <c r="M78" s="70"/>
      <c r="N78" s="70"/>
      <c r="O78" s="37"/>
      <c r="P78" s="38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9.5" customHeight="1">
      <c r="A79" s="71">
        <f>A21</f>
        <v>3</v>
      </c>
      <c r="B79" s="72">
        <f>IF(VLOOKUP(A79,Sheet3!$B:$AE,17,FALSE)="","",VLOOKUP(A79,Sheet3!$B:$AE,17,FALSE))</f>
        <v>2</v>
      </c>
      <c r="C79" s="68">
        <f>IF(VLOOKUP(A79,Sheet3!$B:$AE,18,FALSE)="","",VLOOKUP(A79,Sheet3!$B:$AE,18,FALSE))</f>
        <v>4</v>
      </c>
      <c r="D79" s="68"/>
      <c r="E79" s="68"/>
      <c r="F79" s="68"/>
      <c r="G79" s="33"/>
      <c r="H79" s="34"/>
      <c r="I79" s="71">
        <f>I21</f>
        <v>4</v>
      </c>
      <c r="J79" s="72">
        <f>IF(VLOOKUP(I79,Sheet3!$B:$AE,17,FALSE)="","",VLOOKUP(I79,Sheet3!$B:$AE,17,FALSE))</f>
      </c>
      <c r="K79" s="68">
        <f>IF(VLOOKUP(I79,Sheet3!$B:$AE,18,FALSE)="","",VLOOKUP(I79,Sheet3!$B:$AE,18,FALSE))</f>
        <v>1</v>
      </c>
      <c r="L79" s="68"/>
      <c r="M79" s="68"/>
      <c r="N79" s="68"/>
      <c r="O79" s="33"/>
      <c r="P79" s="34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0.75" customHeight="1">
      <c r="A80" s="71"/>
      <c r="B80" s="73"/>
      <c r="C80" s="69" t="str">
        <f>IF(VLOOKUP(A79,Sheet3!$B:$AE,20,FALSE)="","",VLOOKUP(A79,Sheet3!$B:$AE,20,FALSE))</f>
        <v>分数</v>
      </c>
      <c r="D80" s="69"/>
      <c r="E80" s="69"/>
      <c r="F80" s="69"/>
      <c r="G80" s="35"/>
      <c r="H80" s="36"/>
      <c r="I80" s="71"/>
      <c r="J80" s="73"/>
      <c r="K80" s="69" t="str">
        <f>IF(VLOOKUP(I79,Sheet3!$B:$AE,20,FALSE)="","",VLOOKUP(I79,Sheet3!$B:$AE,20,FALSE))</f>
        <v>分数</v>
      </c>
      <c r="L80" s="69"/>
      <c r="M80" s="69"/>
      <c r="N80" s="69"/>
      <c r="O80" s="35"/>
      <c r="P80" s="36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9.5" customHeight="1">
      <c r="A81" s="71"/>
      <c r="B81" s="74"/>
      <c r="C81" s="70">
        <f>IF(VLOOKUP(A79,Sheet3!$B:$AE,19,FALSE)="","",VLOOKUP(A79,Sheet3!$B:$AE,19,FALSE))</f>
        <v>5</v>
      </c>
      <c r="D81" s="70"/>
      <c r="E81" s="70"/>
      <c r="F81" s="70"/>
      <c r="G81" s="37"/>
      <c r="H81" s="38"/>
      <c r="I81" s="71"/>
      <c r="J81" s="74"/>
      <c r="K81" s="70">
        <f>IF(VLOOKUP(I79,Sheet3!$B:$AE,19,FALSE)="","",VLOOKUP(I79,Sheet3!$B:$AE,19,FALSE))</f>
        <v>2</v>
      </c>
      <c r="L81" s="70"/>
      <c r="M81" s="70"/>
      <c r="N81" s="70"/>
      <c r="O81" s="37"/>
      <c r="P81" s="38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9.5" customHeight="1">
      <c r="A82" s="71">
        <f>A23</f>
        <v>5</v>
      </c>
      <c r="B82" s="72">
        <f>IF(VLOOKUP(A82,Sheet3!$B:$AE,17,FALSE)="","",VLOOKUP(A82,Sheet3!$B:$AE,17,FALSE))</f>
        <v>1</v>
      </c>
      <c r="C82" s="68">
        <f>IF(VLOOKUP(A82,Sheet3!$B:$AE,18,FALSE)="","",VLOOKUP(A82,Sheet3!$B:$AE,18,FALSE))</f>
        <v>3</v>
      </c>
      <c r="D82" s="68"/>
      <c r="E82" s="68"/>
      <c r="F82" s="68"/>
      <c r="G82" s="33"/>
      <c r="H82" s="34"/>
      <c r="I82" s="71">
        <f>I23</f>
        <v>6</v>
      </c>
      <c r="J82" s="72">
        <f>IF(VLOOKUP(I82,Sheet3!$B:$AE,17,FALSE)="","",VLOOKUP(I82,Sheet3!$B:$AE,17,FALSE))</f>
        <v>5</v>
      </c>
      <c r="K82" s="68">
        <f>IF(VLOOKUP(I82,Sheet3!$B:$AE,18,FALSE)="","",VLOOKUP(I82,Sheet3!$B:$AE,18,FALSE))</f>
      </c>
      <c r="L82" s="68"/>
      <c r="M82" s="68"/>
      <c r="N82" s="68"/>
      <c r="O82" s="33"/>
      <c r="P82" s="34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0.75" customHeight="1">
      <c r="A83" s="71"/>
      <c r="B83" s="73"/>
      <c r="C83" s="69" t="str">
        <f>IF(VLOOKUP(A82,Sheet3!$B:$AE,20,FALSE)="","",VLOOKUP(A82,Sheet3!$B:$AE,20,FALSE))</f>
        <v>分数</v>
      </c>
      <c r="D83" s="69"/>
      <c r="E83" s="69"/>
      <c r="F83" s="69"/>
      <c r="G83" s="35"/>
      <c r="H83" s="36"/>
      <c r="I83" s="71"/>
      <c r="J83" s="73"/>
      <c r="K83" s="69">
        <f>IF(VLOOKUP(I82,Sheet3!$B:$AE,20,FALSE)="","",VLOOKUP(I82,Sheet3!$B:$AE,20,FALSE))</f>
      </c>
      <c r="L83" s="69"/>
      <c r="M83" s="69"/>
      <c r="N83" s="69"/>
      <c r="O83" s="35"/>
      <c r="P83" s="36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9.5" customHeight="1">
      <c r="A84" s="71"/>
      <c r="B84" s="74"/>
      <c r="C84" s="70">
        <f>IF(VLOOKUP(A82,Sheet3!$B:$AE,19,FALSE)="","",VLOOKUP(A82,Sheet3!$B:$AE,19,FALSE))</f>
        <v>10</v>
      </c>
      <c r="D84" s="70"/>
      <c r="E84" s="70"/>
      <c r="F84" s="70"/>
      <c r="G84" s="37"/>
      <c r="H84" s="38"/>
      <c r="I84" s="71"/>
      <c r="J84" s="74"/>
      <c r="K84" s="70">
        <f>IF(VLOOKUP(I82,Sheet3!$B:$AE,19,FALSE)="","",VLOOKUP(I82,Sheet3!$B:$AE,19,FALSE))</f>
      </c>
      <c r="L84" s="70"/>
      <c r="M84" s="70"/>
      <c r="N84" s="70"/>
      <c r="O84" s="37"/>
      <c r="P84" s="38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9.5" customHeight="1">
      <c r="A85" s="71">
        <f>A25</f>
        <v>7</v>
      </c>
      <c r="B85" s="72">
        <f>IF(VLOOKUP(A85,Sheet3!$B:$AE,17,FALSE)="","",VLOOKUP(A85,Sheet3!$B:$AE,17,FALSE))</f>
        <v>2</v>
      </c>
      <c r="C85" s="68">
        <f>IF(VLOOKUP(A85,Sheet3!$B:$AE,18,FALSE)="","",VLOOKUP(A85,Sheet3!$B:$AE,18,FALSE))</f>
        <v>1</v>
      </c>
      <c r="D85" s="68"/>
      <c r="E85" s="68"/>
      <c r="F85" s="68"/>
      <c r="G85" s="33"/>
      <c r="H85" s="34"/>
      <c r="I85" s="71">
        <f>I25</f>
        <v>8</v>
      </c>
      <c r="J85" s="72">
        <f>IF(VLOOKUP(I85,Sheet3!$B:$AE,17,FALSE)="","",VLOOKUP(I85,Sheet3!$B:$AE,17,FALSE))</f>
        <v>2</v>
      </c>
      <c r="K85" s="68">
        <f>IF(VLOOKUP(I85,Sheet3!$B:$AE,18,FALSE)="","",VLOOKUP(I85,Sheet3!$B:$AE,18,FALSE))</f>
      </c>
      <c r="L85" s="68"/>
      <c r="M85" s="68"/>
      <c r="N85" s="68"/>
      <c r="O85" s="33"/>
      <c r="P85" s="34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0.75" customHeight="1">
      <c r="A86" s="71"/>
      <c r="B86" s="73"/>
      <c r="C86" s="69" t="str">
        <f>IF(VLOOKUP(A85,Sheet3!$B:$AE,20,FALSE)="","",VLOOKUP(A85,Sheet3!$B:$AE,20,FALSE))</f>
        <v>分数</v>
      </c>
      <c r="D86" s="69"/>
      <c r="E86" s="69"/>
      <c r="F86" s="69"/>
      <c r="G86" s="35"/>
      <c r="H86" s="36"/>
      <c r="I86" s="71"/>
      <c r="J86" s="73"/>
      <c r="K86" s="69">
        <f>IF(VLOOKUP(I85,Sheet3!$B:$AE,20,FALSE)="","",VLOOKUP(I85,Sheet3!$B:$AE,20,FALSE))</f>
      </c>
      <c r="L86" s="69"/>
      <c r="M86" s="69"/>
      <c r="N86" s="69"/>
      <c r="O86" s="35"/>
      <c r="P86" s="36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9.5" customHeight="1">
      <c r="A87" s="71"/>
      <c r="B87" s="74"/>
      <c r="C87" s="70">
        <f>IF(VLOOKUP(A85,Sheet3!$B:$AE,19,FALSE)="","",VLOOKUP(A85,Sheet3!$B:$AE,19,FALSE))</f>
        <v>3</v>
      </c>
      <c r="D87" s="70"/>
      <c r="E87" s="70"/>
      <c r="F87" s="70"/>
      <c r="G87" s="37"/>
      <c r="H87" s="38"/>
      <c r="I87" s="71"/>
      <c r="J87" s="74"/>
      <c r="K87" s="70">
        <f>IF(VLOOKUP(I85,Sheet3!$B:$AE,19,FALSE)="","",VLOOKUP(I85,Sheet3!$B:$AE,19,FALSE))</f>
      </c>
      <c r="L87" s="70"/>
      <c r="M87" s="70"/>
      <c r="N87" s="70"/>
      <c r="O87" s="37"/>
      <c r="P87" s="38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9.5" customHeight="1">
      <c r="A88" s="71">
        <f>A27</f>
        <v>9</v>
      </c>
      <c r="B88" s="72">
        <f>IF(VLOOKUP(A88,Sheet3!$B:$AE,17,FALSE)="","",VLOOKUP(A88,Sheet3!$B:$AE,17,FALSE))</f>
        <v>2</v>
      </c>
      <c r="C88" s="68">
        <f>IF(VLOOKUP(A88,Sheet3!$B:$AE,18,FALSE)="","",VLOOKUP(A88,Sheet3!$B:$AE,18,FALSE))</f>
        <v>1</v>
      </c>
      <c r="D88" s="68"/>
      <c r="E88" s="68"/>
      <c r="F88" s="68"/>
      <c r="G88" s="33"/>
      <c r="H88" s="34"/>
      <c r="I88" s="71">
        <f>I27</f>
        <v>10</v>
      </c>
      <c r="J88" s="72">
        <f>IF(VLOOKUP(I88,Sheet3!$B:$AE,17,FALSE)="","",VLOOKUP(I88,Sheet3!$B:$AE,17,FALSE))</f>
        <v>1</v>
      </c>
      <c r="K88" s="68">
        <f>IF(VLOOKUP(I88,Sheet3!$B:$AE,18,FALSE)="","",VLOOKUP(I88,Sheet3!$B:$AE,18,FALSE))</f>
        <v>1</v>
      </c>
      <c r="L88" s="68"/>
      <c r="M88" s="68"/>
      <c r="N88" s="68"/>
      <c r="O88" s="33"/>
      <c r="P88" s="34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0.75" customHeight="1">
      <c r="A89" s="71"/>
      <c r="B89" s="73"/>
      <c r="C89" s="69" t="str">
        <f>IF(VLOOKUP(A88,Sheet3!$B:$AE,20,FALSE)="","",VLOOKUP(A88,Sheet3!$B:$AE,20,FALSE))</f>
        <v>分数</v>
      </c>
      <c r="D89" s="69"/>
      <c r="E89" s="69"/>
      <c r="F89" s="69"/>
      <c r="G89" s="35"/>
      <c r="H89" s="36"/>
      <c r="I89" s="71"/>
      <c r="J89" s="73"/>
      <c r="K89" s="69" t="str">
        <f>IF(VLOOKUP(I88,Sheet3!$B:$AE,20,FALSE)="","",VLOOKUP(I88,Sheet3!$B:$AE,20,FALSE))</f>
        <v>分数</v>
      </c>
      <c r="L89" s="69"/>
      <c r="M89" s="69"/>
      <c r="N89" s="69"/>
      <c r="O89" s="35"/>
      <c r="P89" s="36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9.5" customHeight="1">
      <c r="A90" s="71"/>
      <c r="B90" s="74"/>
      <c r="C90" s="70">
        <f>IF(VLOOKUP(A88,Sheet3!$B:$AE,19,FALSE)="","",VLOOKUP(A88,Sheet3!$B:$AE,19,FALSE))</f>
        <v>8</v>
      </c>
      <c r="D90" s="70"/>
      <c r="E90" s="70"/>
      <c r="F90" s="70"/>
      <c r="G90" s="37"/>
      <c r="H90" s="38"/>
      <c r="I90" s="71"/>
      <c r="J90" s="74"/>
      <c r="K90" s="70">
        <f>IF(VLOOKUP(I88,Sheet3!$B:$AE,19,FALSE)="","",VLOOKUP(I88,Sheet3!$B:$AE,19,FALSE))</f>
        <v>6</v>
      </c>
      <c r="L90" s="70"/>
      <c r="M90" s="70"/>
      <c r="N90" s="70"/>
      <c r="O90" s="37"/>
      <c r="P90" s="38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9.5" customHeight="1">
      <c r="A91" s="71">
        <f>A29</f>
        <v>11</v>
      </c>
      <c r="B91" s="72">
        <f>IF(VLOOKUP(A91,Sheet3!$B:$AE,17,FALSE)="","",VLOOKUP(A91,Sheet3!$B:$AE,17,FALSE))</f>
        <v>1</v>
      </c>
      <c r="C91" s="68">
        <f>IF(VLOOKUP(A91,Sheet3!$B:$AE,18,FALSE)="","",VLOOKUP(A91,Sheet3!$B:$AE,18,FALSE))</f>
        <v>1</v>
      </c>
      <c r="D91" s="68"/>
      <c r="E91" s="68"/>
      <c r="F91" s="68"/>
      <c r="G91" s="33"/>
      <c r="H91" s="34"/>
      <c r="I91" s="71">
        <f>I29</f>
        <v>12</v>
      </c>
      <c r="J91" s="72">
        <f>IF(VLOOKUP(I91,Sheet3!$B:$AE,17,FALSE)="","",VLOOKUP(I91,Sheet3!$B:$AE,17,FALSE))</f>
        <v>2</v>
      </c>
      <c r="K91" s="68">
        <f>IF(VLOOKUP(I91,Sheet3!$B:$AE,18,FALSE)="","",VLOOKUP(I91,Sheet3!$B:$AE,18,FALSE))</f>
        <v>1</v>
      </c>
      <c r="L91" s="68"/>
      <c r="M91" s="68"/>
      <c r="N91" s="68"/>
      <c r="O91" s="33"/>
      <c r="P91" s="34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0.75" customHeight="1">
      <c r="A92" s="71"/>
      <c r="B92" s="73"/>
      <c r="C92" s="69" t="str">
        <f>IF(VLOOKUP(A91,Sheet3!$B:$AE,20,FALSE)="","",VLOOKUP(A91,Sheet3!$B:$AE,20,FALSE))</f>
        <v>分数</v>
      </c>
      <c r="D92" s="69"/>
      <c r="E92" s="69"/>
      <c r="F92" s="69"/>
      <c r="G92" s="35"/>
      <c r="H92" s="36"/>
      <c r="I92" s="71"/>
      <c r="J92" s="73"/>
      <c r="K92" s="69" t="str">
        <f>IF(VLOOKUP(I91,Sheet3!$B:$AE,20,FALSE)="","",VLOOKUP(I91,Sheet3!$B:$AE,20,FALSE))</f>
        <v>分数</v>
      </c>
      <c r="L92" s="69"/>
      <c r="M92" s="69"/>
      <c r="N92" s="69"/>
      <c r="O92" s="35"/>
      <c r="P92" s="36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9.5" customHeight="1">
      <c r="A93" s="71"/>
      <c r="B93" s="74"/>
      <c r="C93" s="70">
        <f>IF(VLOOKUP(A91,Sheet3!$B:$AE,19,FALSE)="","",VLOOKUP(A91,Sheet3!$B:$AE,19,FALSE))</f>
        <v>5</v>
      </c>
      <c r="D93" s="70"/>
      <c r="E93" s="70"/>
      <c r="F93" s="70"/>
      <c r="G93" s="37"/>
      <c r="H93" s="38"/>
      <c r="I93" s="71"/>
      <c r="J93" s="74"/>
      <c r="K93" s="70">
        <f>IF(VLOOKUP(I91,Sheet3!$B:$AE,19,FALSE)="","",VLOOKUP(I91,Sheet3!$B:$AE,19,FALSE))</f>
        <v>3</v>
      </c>
      <c r="L93" s="70"/>
      <c r="M93" s="70"/>
      <c r="N93" s="70"/>
      <c r="O93" s="37"/>
      <c r="P93" s="38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9.5" customHeight="1">
      <c r="A94" s="71">
        <f>A31</f>
        <v>13</v>
      </c>
      <c r="B94" s="72">
        <f>IF(VLOOKUP(A94,Sheet3!$B:$AE,17,FALSE)="","",VLOOKUP(A94,Sheet3!$B:$AE,17,FALSE))</f>
        <v>5</v>
      </c>
      <c r="C94" s="68">
        <f>IF(VLOOKUP(A94,Sheet3!$B:$AE,18,FALSE)="","",VLOOKUP(A94,Sheet3!$B:$AE,18,FALSE))</f>
        <v>3</v>
      </c>
      <c r="D94" s="68"/>
      <c r="E94" s="68"/>
      <c r="F94" s="68"/>
      <c r="G94" s="33"/>
      <c r="H94" s="34"/>
      <c r="I94" s="71">
        <f>I31</f>
        <v>14</v>
      </c>
      <c r="J94" s="72">
        <f>IF(VLOOKUP(I94,Sheet3!$B:$AE,17,FALSE)="","",VLOOKUP(I94,Sheet3!$B:$AE,17,FALSE))</f>
        <v>4</v>
      </c>
      <c r="K94" s="68">
        <f>IF(VLOOKUP(I94,Sheet3!$B:$AE,18,FALSE)="","",VLOOKUP(I94,Sheet3!$B:$AE,18,FALSE))</f>
        <v>1</v>
      </c>
      <c r="L94" s="68"/>
      <c r="M94" s="68"/>
      <c r="N94" s="68"/>
      <c r="O94" s="33"/>
      <c r="P94" s="34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0.75" customHeight="1">
      <c r="A95" s="71"/>
      <c r="B95" s="73"/>
      <c r="C95" s="69" t="str">
        <f>IF(VLOOKUP(A94,Sheet3!$B:$AE,20,FALSE)="","",VLOOKUP(A94,Sheet3!$B:$AE,20,FALSE))</f>
        <v>分数</v>
      </c>
      <c r="D95" s="69"/>
      <c r="E95" s="69"/>
      <c r="F95" s="69"/>
      <c r="G95" s="35"/>
      <c r="H95" s="36"/>
      <c r="I95" s="71"/>
      <c r="J95" s="73"/>
      <c r="K95" s="69" t="str">
        <f>IF(VLOOKUP(I94,Sheet3!$B:$AE,20,FALSE)="","",VLOOKUP(I94,Sheet3!$B:$AE,20,FALSE))</f>
        <v>分数</v>
      </c>
      <c r="L95" s="69"/>
      <c r="M95" s="69"/>
      <c r="N95" s="69"/>
      <c r="O95" s="35"/>
      <c r="P95" s="36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9.5" customHeight="1">
      <c r="A96" s="71"/>
      <c r="B96" s="74"/>
      <c r="C96" s="70">
        <f>IF(VLOOKUP(A94,Sheet3!$B:$AE,19,FALSE)="","",VLOOKUP(A94,Sheet3!$B:$AE,19,FALSE))</f>
        <v>7</v>
      </c>
      <c r="D96" s="70"/>
      <c r="E96" s="70"/>
      <c r="F96" s="70"/>
      <c r="G96" s="37"/>
      <c r="H96" s="38"/>
      <c r="I96" s="71"/>
      <c r="J96" s="74"/>
      <c r="K96" s="70">
        <f>IF(VLOOKUP(I94,Sheet3!$B:$AE,19,FALSE)="","",VLOOKUP(I94,Sheet3!$B:$AE,19,FALSE))</f>
        <v>3</v>
      </c>
      <c r="L96" s="70"/>
      <c r="M96" s="70"/>
      <c r="N96" s="70"/>
      <c r="O96" s="37"/>
      <c r="P96" s="38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16" ht="19.5" customHeight="1" hidden="1">
      <c r="A97" s="79" t="e">
        <f>#REF!</f>
        <v>#REF!</v>
      </c>
      <c r="B97" s="81" t="e">
        <f>HLOOKUP(#REF!,$R:$AG,16,FALSE)</f>
        <v>#REF!</v>
      </c>
      <c r="C97" s="82"/>
      <c r="D97" s="82"/>
      <c r="E97" s="82"/>
      <c r="F97" s="82"/>
      <c r="G97" s="82"/>
      <c r="H97" s="83"/>
      <c r="I97" s="79" t="e">
        <f>#REF!</f>
        <v>#REF!</v>
      </c>
      <c r="J97" s="5"/>
      <c r="K97" s="5"/>
      <c r="L97" s="5"/>
      <c r="M97" s="5"/>
      <c r="N97" s="4"/>
      <c r="O97" s="5"/>
      <c r="P97" s="6"/>
    </row>
    <row r="98" spans="1:16" ht="19.5" customHeight="1" hidden="1">
      <c r="A98" s="80"/>
      <c r="B98" s="84"/>
      <c r="C98" s="85"/>
      <c r="D98" s="85"/>
      <c r="E98" s="85"/>
      <c r="F98" s="85"/>
      <c r="G98" s="85"/>
      <c r="H98" s="86"/>
      <c r="I98" s="80"/>
      <c r="J98" s="8"/>
      <c r="K98" s="8"/>
      <c r="L98" s="8"/>
      <c r="M98" s="8"/>
      <c r="N98" s="7"/>
      <c r="O98" s="8"/>
      <c r="P98" s="9"/>
    </row>
    <row r="99" spans="1:16" ht="19.5" customHeight="1" hidden="1">
      <c r="A99" s="79" t="e">
        <f>#REF!</f>
        <v>#REF!</v>
      </c>
      <c r="B99" s="81" t="e">
        <f>HLOOKUP(#REF!,$R:$AG,18,FALSE)</f>
        <v>#REF!</v>
      </c>
      <c r="C99" s="82"/>
      <c r="D99" s="82"/>
      <c r="E99" s="82"/>
      <c r="F99" s="82"/>
      <c r="G99" s="82"/>
      <c r="H99" s="83"/>
      <c r="I99" s="79" t="e">
        <f>#REF!</f>
        <v>#REF!</v>
      </c>
      <c r="J99" s="5"/>
      <c r="K99" s="5"/>
      <c r="L99" s="5"/>
      <c r="M99" s="5"/>
      <c r="N99" s="4"/>
      <c r="O99" s="5"/>
      <c r="P99" s="6"/>
    </row>
    <row r="100" spans="1:16" ht="19.5" customHeight="1" hidden="1">
      <c r="A100" s="80"/>
      <c r="B100" s="84"/>
      <c r="C100" s="85"/>
      <c r="D100" s="85"/>
      <c r="E100" s="85"/>
      <c r="F100" s="85"/>
      <c r="G100" s="85"/>
      <c r="H100" s="86"/>
      <c r="I100" s="80"/>
      <c r="J100" s="8"/>
      <c r="K100" s="8"/>
      <c r="L100" s="8"/>
      <c r="M100" s="8"/>
      <c r="N100" s="7"/>
      <c r="O100" s="8"/>
      <c r="P100" s="9"/>
    </row>
    <row r="101" spans="1:16" ht="19.5" customHeight="1" hidden="1">
      <c r="A101" s="79" t="e">
        <f>#REF!</f>
        <v>#REF!</v>
      </c>
      <c r="B101" s="81" t="e">
        <f>HLOOKUP(#REF!,$R:$AG,20,FALSE)</f>
        <v>#REF!</v>
      </c>
      <c r="C101" s="82"/>
      <c r="D101" s="82"/>
      <c r="E101" s="82"/>
      <c r="F101" s="82"/>
      <c r="G101" s="82"/>
      <c r="H101" s="83"/>
      <c r="I101" s="79" t="e">
        <f>#REF!</f>
        <v>#REF!</v>
      </c>
      <c r="J101" s="5"/>
      <c r="K101" s="5"/>
      <c r="L101" s="5"/>
      <c r="M101" s="5"/>
      <c r="N101" s="4"/>
      <c r="O101" s="5"/>
      <c r="P101" s="6"/>
    </row>
    <row r="102" spans="1:16" ht="19.5" customHeight="1" hidden="1">
      <c r="A102" s="80"/>
      <c r="B102" s="84"/>
      <c r="C102" s="85"/>
      <c r="D102" s="85"/>
      <c r="E102" s="85"/>
      <c r="F102" s="85"/>
      <c r="G102" s="85"/>
      <c r="H102" s="86"/>
      <c r="I102" s="80"/>
      <c r="J102" s="8"/>
      <c r="K102" s="8"/>
      <c r="L102" s="8"/>
      <c r="M102" s="8"/>
      <c r="N102" s="7"/>
      <c r="O102" s="8"/>
      <c r="P102" s="9"/>
    </row>
    <row r="103" spans="1:16" ht="19.5" customHeight="1" hidden="1">
      <c r="A103" s="79">
        <f>A33</f>
        <v>15</v>
      </c>
      <c r="B103" s="81">
        <f>HLOOKUP(Q33,$R:$AG,22,FALSE)</f>
        <v>0</v>
      </c>
      <c r="C103" s="82"/>
      <c r="D103" s="82"/>
      <c r="E103" s="82"/>
      <c r="F103" s="82"/>
      <c r="G103" s="82"/>
      <c r="H103" s="83"/>
      <c r="I103" s="79">
        <f>I33</f>
        <v>16</v>
      </c>
      <c r="J103" s="5"/>
      <c r="K103" s="5"/>
      <c r="L103" s="5"/>
      <c r="M103" s="5"/>
      <c r="N103" s="4"/>
      <c r="O103" s="5"/>
      <c r="P103" s="6"/>
    </row>
    <row r="104" spans="1:16" ht="19.5" customHeight="1" hidden="1">
      <c r="A104" s="80"/>
      <c r="B104" s="84"/>
      <c r="C104" s="85"/>
      <c r="D104" s="85"/>
      <c r="E104" s="85"/>
      <c r="F104" s="85"/>
      <c r="G104" s="85"/>
      <c r="H104" s="86"/>
      <c r="I104" s="80"/>
      <c r="J104" s="8"/>
      <c r="K104" s="8"/>
      <c r="L104" s="8"/>
      <c r="M104" s="8"/>
      <c r="N104" s="7"/>
      <c r="O104" s="8"/>
      <c r="P104" s="9"/>
    </row>
    <row r="105" spans="1:16" ht="19.5" customHeight="1" hidden="1">
      <c r="A105" s="79" t="str">
        <f>A35</f>
        <v>こたえ</v>
      </c>
      <c r="B105" s="81" t="e">
        <f>HLOOKUP(Q35,$R:$AG,24,FALSE)</f>
        <v>#N/A</v>
      </c>
      <c r="C105" s="82"/>
      <c r="D105" s="82"/>
      <c r="E105" s="82"/>
      <c r="F105" s="82"/>
      <c r="G105" s="82"/>
      <c r="H105" s="83"/>
      <c r="I105" s="79">
        <f>I35</f>
        <v>0</v>
      </c>
      <c r="J105" s="5"/>
      <c r="K105" s="5"/>
      <c r="L105" s="5"/>
      <c r="M105" s="5"/>
      <c r="N105" s="4"/>
      <c r="O105" s="5"/>
      <c r="P105" s="6"/>
    </row>
    <row r="106" spans="1:16" ht="19.5" customHeight="1" hidden="1">
      <c r="A106" s="80"/>
      <c r="B106" s="84"/>
      <c r="C106" s="85"/>
      <c r="D106" s="85"/>
      <c r="E106" s="85"/>
      <c r="F106" s="85"/>
      <c r="G106" s="85"/>
      <c r="H106" s="86"/>
      <c r="I106" s="80"/>
      <c r="J106" s="8"/>
      <c r="K106" s="8"/>
      <c r="L106" s="8"/>
      <c r="M106" s="8"/>
      <c r="N106" s="7"/>
      <c r="O106" s="8"/>
      <c r="P106" s="9"/>
    </row>
    <row r="107" spans="1:16" ht="19.5" customHeight="1" hidden="1">
      <c r="A107" s="79">
        <f>A37</f>
        <v>1</v>
      </c>
      <c r="B107" s="81" t="e">
        <f>HLOOKUP(Q37,$R:$AG,26,FALSE)</f>
        <v>#N/A</v>
      </c>
      <c r="C107" s="82"/>
      <c r="D107" s="82"/>
      <c r="E107" s="82"/>
      <c r="F107" s="82"/>
      <c r="G107" s="82"/>
      <c r="H107" s="83"/>
      <c r="I107" s="79">
        <f>I37</f>
        <v>2</v>
      </c>
      <c r="J107" s="5"/>
      <c r="K107" s="5"/>
      <c r="L107" s="5"/>
      <c r="M107" s="5"/>
      <c r="N107" s="4"/>
      <c r="O107" s="5"/>
      <c r="P107" s="6"/>
    </row>
    <row r="108" spans="1:16" ht="19.5" customHeight="1" hidden="1">
      <c r="A108" s="80"/>
      <c r="B108" s="84"/>
      <c r="C108" s="85"/>
      <c r="D108" s="85"/>
      <c r="E108" s="85"/>
      <c r="F108" s="85"/>
      <c r="G108" s="85"/>
      <c r="H108" s="86"/>
      <c r="I108" s="80"/>
      <c r="J108" s="8"/>
      <c r="K108" s="8"/>
      <c r="L108" s="8"/>
      <c r="M108" s="8"/>
      <c r="N108" s="7"/>
      <c r="O108" s="8"/>
      <c r="P108" s="9"/>
    </row>
    <row r="109" spans="1:16" ht="19.5" customHeight="1" hidden="1">
      <c r="A109" s="79">
        <f>A39</f>
        <v>0</v>
      </c>
      <c r="B109" s="81" t="e">
        <f>HLOOKUP(Q39,$R:$AG,28,FALSE)</f>
        <v>#N/A</v>
      </c>
      <c r="C109" s="82"/>
      <c r="D109" s="82"/>
      <c r="E109" s="82"/>
      <c r="F109" s="82"/>
      <c r="G109" s="82"/>
      <c r="H109" s="83"/>
      <c r="I109" s="79">
        <f>I39</f>
        <v>0</v>
      </c>
      <c r="J109" s="5"/>
      <c r="K109" s="5"/>
      <c r="L109" s="5"/>
      <c r="M109" s="5"/>
      <c r="N109" s="4"/>
      <c r="O109" s="5"/>
      <c r="P109" s="6"/>
    </row>
    <row r="110" spans="1:16" ht="19.5" customHeight="1" hidden="1">
      <c r="A110" s="80"/>
      <c r="B110" s="84"/>
      <c r="C110" s="85"/>
      <c r="D110" s="85"/>
      <c r="E110" s="85"/>
      <c r="F110" s="85"/>
      <c r="G110" s="85"/>
      <c r="H110" s="86"/>
      <c r="I110" s="80"/>
      <c r="J110" s="8"/>
      <c r="K110" s="8"/>
      <c r="L110" s="8"/>
      <c r="M110" s="8"/>
      <c r="N110" s="7"/>
      <c r="O110" s="8"/>
      <c r="P110" s="9"/>
    </row>
    <row r="111" spans="1:33" ht="19.5" customHeight="1">
      <c r="A111" s="71">
        <f>A33</f>
        <v>15</v>
      </c>
      <c r="B111" s="72">
        <f>IF(VLOOKUP(A111,Sheet3!$B:$AE,17,FALSE)="","",VLOOKUP(A111,Sheet3!$B:$AE,17,FALSE))</f>
        <v>4</v>
      </c>
      <c r="C111" s="68">
        <f>IF(VLOOKUP(A111,Sheet3!$B:$AE,18,FALSE)="","",VLOOKUP(A111,Sheet3!$B:$AE,18,FALSE))</f>
        <v>1</v>
      </c>
      <c r="D111" s="68"/>
      <c r="E111" s="68"/>
      <c r="F111" s="68"/>
      <c r="G111" s="33"/>
      <c r="H111" s="34"/>
      <c r="I111" s="71">
        <f>I33</f>
        <v>16</v>
      </c>
      <c r="J111" s="72">
        <f>IF(VLOOKUP(I111,Sheet3!$B:$AE,17,FALSE)="","",VLOOKUP(I111,Sheet3!$B:$AE,17,FALSE))</f>
        <v>22</v>
      </c>
      <c r="K111" s="68">
        <f>IF(VLOOKUP(I111,Sheet3!$B:$AE,18,FALSE)="","",VLOOKUP(I111,Sheet3!$B:$AE,18,FALSE))</f>
        <v>7</v>
      </c>
      <c r="L111" s="68"/>
      <c r="M111" s="68"/>
      <c r="N111" s="68"/>
      <c r="O111" s="33"/>
      <c r="P111" s="34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0.75" customHeight="1">
      <c r="A112" s="71"/>
      <c r="B112" s="73"/>
      <c r="C112" s="69" t="str">
        <f>IF(VLOOKUP(A111,Sheet3!$B:$AE,20,FALSE)="","",VLOOKUP(A111,Sheet3!$B:$AE,20,FALSE))</f>
        <v>分数</v>
      </c>
      <c r="D112" s="69"/>
      <c r="E112" s="69"/>
      <c r="F112" s="69"/>
      <c r="G112" s="35"/>
      <c r="H112" s="36"/>
      <c r="I112" s="71"/>
      <c r="J112" s="73"/>
      <c r="K112" s="69" t="str">
        <f>IF(VLOOKUP(I111,Sheet3!$B:$AE,20,FALSE)="","",VLOOKUP(I111,Sheet3!$B:$AE,20,FALSE))</f>
        <v>分数</v>
      </c>
      <c r="L112" s="69"/>
      <c r="M112" s="69"/>
      <c r="N112" s="69"/>
      <c r="O112" s="35"/>
      <c r="P112" s="36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9.5" customHeight="1">
      <c r="A113" s="71"/>
      <c r="B113" s="74"/>
      <c r="C113" s="70">
        <f>IF(VLOOKUP(A111,Sheet3!$B:$AE,19,FALSE)="","",VLOOKUP(A111,Sheet3!$B:$AE,19,FALSE))</f>
        <v>2</v>
      </c>
      <c r="D113" s="70"/>
      <c r="E113" s="70"/>
      <c r="F113" s="70"/>
      <c r="G113" s="37"/>
      <c r="H113" s="38"/>
      <c r="I113" s="71"/>
      <c r="J113" s="74"/>
      <c r="K113" s="70">
        <f>IF(VLOOKUP(I111,Sheet3!$B:$AE,19,FALSE)="","",VLOOKUP(I111,Sheet3!$B:$AE,19,FALSE))</f>
        <v>9</v>
      </c>
      <c r="L113" s="70"/>
      <c r="M113" s="70"/>
      <c r="N113" s="70"/>
      <c r="O113" s="37"/>
      <c r="P113" s="38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</sheetData>
  <sheetProtection/>
  <mergeCells count="435">
    <mergeCell ref="M113:N113"/>
    <mergeCell ref="J111:J113"/>
    <mergeCell ref="K111:L111"/>
    <mergeCell ref="M111:N111"/>
    <mergeCell ref="C112:D112"/>
    <mergeCell ref="E112:F112"/>
    <mergeCell ref="K112:L112"/>
    <mergeCell ref="M112:N112"/>
    <mergeCell ref="C113:D113"/>
    <mergeCell ref="E113:F113"/>
    <mergeCell ref="K113:L113"/>
    <mergeCell ref="A109:A110"/>
    <mergeCell ref="B109:H110"/>
    <mergeCell ref="I109:I110"/>
    <mergeCell ref="A111:A113"/>
    <mergeCell ref="B111:B113"/>
    <mergeCell ref="C111:D111"/>
    <mergeCell ref="E111:F111"/>
    <mergeCell ref="I111:I113"/>
    <mergeCell ref="A105:A106"/>
    <mergeCell ref="B105:H106"/>
    <mergeCell ref="I105:I106"/>
    <mergeCell ref="A107:A108"/>
    <mergeCell ref="B107:H108"/>
    <mergeCell ref="I107:I108"/>
    <mergeCell ref="A101:A102"/>
    <mergeCell ref="B101:H102"/>
    <mergeCell ref="I101:I102"/>
    <mergeCell ref="A103:A104"/>
    <mergeCell ref="B103:H104"/>
    <mergeCell ref="I103:I104"/>
    <mergeCell ref="A97:A98"/>
    <mergeCell ref="B97:H98"/>
    <mergeCell ref="I97:I98"/>
    <mergeCell ref="A99:A100"/>
    <mergeCell ref="B99:H100"/>
    <mergeCell ref="I99:I100"/>
    <mergeCell ref="C95:D95"/>
    <mergeCell ref="E95:F95"/>
    <mergeCell ref="K95:L95"/>
    <mergeCell ref="M95:N95"/>
    <mergeCell ref="C96:D96"/>
    <mergeCell ref="E96:F96"/>
    <mergeCell ref="K96:L96"/>
    <mergeCell ref="M96:N96"/>
    <mergeCell ref="K93:L93"/>
    <mergeCell ref="M93:N93"/>
    <mergeCell ref="A94:A96"/>
    <mergeCell ref="B94:B96"/>
    <mergeCell ref="C94:D94"/>
    <mergeCell ref="E94:F94"/>
    <mergeCell ref="I94:I96"/>
    <mergeCell ref="J94:J96"/>
    <mergeCell ref="K94:L94"/>
    <mergeCell ref="M94:N94"/>
    <mergeCell ref="K91:L91"/>
    <mergeCell ref="M91:N91"/>
    <mergeCell ref="C92:D92"/>
    <mergeCell ref="E92:F92"/>
    <mergeCell ref="K92:L92"/>
    <mergeCell ref="M92:N92"/>
    <mergeCell ref="A91:A93"/>
    <mergeCell ref="B91:B93"/>
    <mergeCell ref="C91:D91"/>
    <mergeCell ref="E91:F91"/>
    <mergeCell ref="I91:I93"/>
    <mergeCell ref="J91:J93"/>
    <mergeCell ref="C93:D93"/>
    <mergeCell ref="E93:F93"/>
    <mergeCell ref="C89:D89"/>
    <mergeCell ref="E89:F89"/>
    <mergeCell ref="K89:L89"/>
    <mergeCell ref="M89:N89"/>
    <mergeCell ref="C90:D90"/>
    <mergeCell ref="E90:F90"/>
    <mergeCell ref="K90:L90"/>
    <mergeCell ref="M90:N90"/>
    <mergeCell ref="K87:L87"/>
    <mergeCell ref="M87:N87"/>
    <mergeCell ref="A88:A90"/>
    <mergeCell ref="B88:B90"/>
    <mergeCell ref="C88:D88"/>
    <mergeCell ref="E88:F88"/>
    <mergeCell ref="I88:I90"/>
    <mergeCell ref="J88:J90"/>
    <mergeCell ref="K88:L88"/>
    <mergeCell ref="M88:N88"/>
    <mergeCell ref="K85:L85"/>
    <mergeCell ref="M85:N85"/>
    <mergeCell ref="C86:D86"/>
    <mergeCell ref="E86:F86"/>
    <mergeCell ref="K86:L86"/>
    <mergeCell ref="M86:N86"/>
    <mergeCell ref="A85:A87"/>
    <mergeCell ref="B85:B87"/>
    <mergeCell ref="C85:D85"/>
    <mergeCell ref="E85:F85"/>
    <mergeCell ref="I85:I87"/>
    <mergeCell ref="J85:J87"/>
    <mergeCell ref="C87:D87"/>
    <mergeCell ref="E87:F87"/>
    <mergeCell ref="C83:D83"/>
    <mergeCell ref="E83:F83"/>
    <mergeCell ref="K83:L83"/>
    <mergeCell ref="M83:N83"/>
    <mergeCell ref="C84:D84"/>
    <mergeCell ref="E84:F84"/>
    <mergeCell ref="K84:L84"/>
    <mergeCell ref="M84:N84"/>
    <mergeCell ref="K81:L81"/>
    <mergeCell ref="M81:N81"/>
    <mergeCell ref="A82:A84"/>
    <mergeCell ref="B82:B84"/>
    <mergeCell ref="C82:D82"/>
    <mergeCell ref="E82:F82"/>
    <mergeCell ref="I82:I84"/>
    <mergeCell ref="J82:J84"/>
    <mergeCell ref="K82:L82"/>
    <mergeCell ref="M82:N82"/>
    <mergeCell ref="K79:L79"/>
    <mergeCell ref="M79:N79"/>
    <mergeCell ref="C80:D80"/>
    <mergeCell ref="E80:F80"/>
    <mergeCell ref="K80:L80"/>
    <mergeCell ref="M80:N80"/>
    <mergeCell ref="A79:A81"/>
    <mergeCell ref="B79:B81"/>
    <mergeCell ref="C79:D79"/>
    <mergeCell ref="E79:F79"/>
    <mergeCell ref="I79:I81"/>
    <mergeCell ref="J79:J81"/>
    <mergeCell ref="C81:D81"/>
    <mergeCell ref="E81:F81"/>
    <mergeCell ref="C77:D77"/>
    <mergeCell ref="E77:F77"/>
    <mergeCell ref="K77:L77"/>
    <mergeCell ref="M77:N77"/>
    <mergeCell ref="C78:D78"/>
    <mergeCell ref="E78:F78"/>
    <mergeCell ref="K78:L78"/>
    <mergeCell ref="M78:N78"/>
    <mergeCell ref="O33:O34"/>
    <mergeCell ref="A75:P75"/>
    <mergeCell ref="A76:A78"/>
    <mergeCell ref="B76:B78"/>
    <mergeCell ref="C76:D76"/>
    <mergeCell ref="E76:F76"/>
    <mergeCell ref="I76:I78"/>
    <mergeCell ref="J76:J78"/>
    <mergeCell ref="K76:L76"/>
    <mergeCell ref="M76:N76"/>
    <mergeCell ref="A33:A34"/>
    <mergeCell ref="C33:C34"/>
    <mergeCell ref="E33:E34"/>
    <mergeCell ref="G33:G34"/>
    <mergeCell ref="I33:I34"/>
    <mergeCell ref="K33:K34"/>
    <mergeCell ref="M29:M30"/>
    <mergeCell ref="O29:O30"/>
    <mergeCell ref="A27:A28"/>
    <mergeCell ref="O31:O32"/>
    <mergeCell ref="A31:A32"/>
    <mergeCell ref="C31:C32"/>
    <mergeCell ref="E31:E32"/>
    <mergeCell ref="G31:G32"/>
    <mergeCell ref="I31:I32"/>
    <mergeCell ref="K31:K32"/>
    <mergeCell ref="A29:A30"/>
    <mergeCell ref="C29:C30"/>
    <mergeCell ref="E29:E30"/>
    <mergeCell ref="G29:G30"/>
    <mergeCell ref="I29:I30"/>
    <mergeCell ref="K29:K30"/>
    <mergeCell ref="C27:C28"/>
    <mergeCell ref="E27:E28"/>
    <mergeCell ref="G27:G28"/>
    <mergeCell ref="I27:I28"/>
    <mergeCell ref="K27:K28"/>
    <mergeCell ref="O23:O24"/>
    <mergeCell ref="M25:M26"/>
    <mergeCell ref="O25:O26"/>
    <mergeCell ref="O27:O28"/>
    <mergeCell ref="A25:A26"/>
    <mergeCell ref="C25:C26"/>
    <mergeCell ref="E25:E26"/>
    <mergeCell ref="G25:G26"/>
    <mergeCell ref="I25:I26"/>
    <mergeCell ref="K25:K26"/>
    <mergeCell ref="A23:A24"/>
    <mergeCell ref="C23:C24"/>
    <mergeCell ref="E23:E24"/>
    <mergeCell ref="G23:G24"/>
    <mergeCell ref="I23:I24"/>
    <mergeCell ref="K23:K24"/>
    <mergeCell ref="O19:O20"/>
    <mergeCell ref="A21:A22"/>
    <mergeCell ref="C21:C22"/>
    <mergeCell ref="E21:E22"/>
    <mergeCell ref="G21:G22"/>
    <mergeCell ref="I21:I22"/>
    <mergeCell ref="K21:K22"/>
    <mergeCell ref="M21:M22"/>
    <mergeCell ref="O21:O22"/>
    <mergeCell ref="A18:H18"/>
    <mergeCell ref="I18:L18"/>
    <mergeCell ref="M18:P18"/>
    <mergeCell ref="A19:A20"/>
    <mergeCell ref="C19:C20"/>
    <mergeCell ref="E19:E20"/>
    <mergeCell ref="G19:G20"/>
    <mergeCell ref="I19:I20"/>
    <mergeCell ref="K19:K20"/>
    <mergeCell ref="M19:M20"/>
    <mergeCell ref="K56:L56"/>
    <mergeCell ref="K57:L57"/>
    <mergeCell ref="K47:L47"/>
    <mergeCell ref="K48:L48"/>
    <mergeCell ref="K49:L49"/>
    <mergeCell ref="K50:L50"/>
    <mergeCell ref="K51:L51"/>
    <mergeCell ref="C56:D56"/>
    <mergeCell ref="C57:D57"/>
    <mergeCell ref="K37:L37"/>
    <mergeCell ref="K38:L38"/>
    <mergeCell ref="K39:L39"/>
    <mergeCell ref="K40:L40"/>
    <mergeCell ref="K41:L41"/>
    <mergeCell ref="K42:L42"/>
    <mergeCell ref="K53:L53"/>
    <mergeCell ref="K54:L54"/>
    <mergeCell ref="K44:L44"/>
    <mergeCell ref="K45:L45"/>
    <mergeCell ref="K52:L52"/>
    <mergeCell ref="K46:L46"/>
    <mergeCell ref="C45:D45"/>
    <mergeCell ref="C55:D55"/>
    <mergeCell ref="K55:L55"/>
    <mergeCell ref="C50:D50"/>
    <mergeCell ref="E47:F47"/>
    <mergeCell ref="C51:D51"/>
    <mergeCell ref="C52:D52"/>
    <mergeCell ref="C53:D53"/>
    <mergeCell ref="E49:F49"/>
    <mergeCell ref="E52:F52"/>
    <mergeCell ref="C42:D42"/>
    <mergeCell ref="E40:F40"/>
    <mergeCell ref="C46:D46"/>
    <mergeCell ref="C47:D47"/>
    <mergeCell ref="C48:D48"/>
    <mergeCell ref="C49:D49"/>
    <mergeCell ref="M38:N38"/>
    <mergeCell ref="C37:D37"/>
    <mergeCell ref="C38:D38"/>
    <mergeCell ref="C39:D39"/>
    <mergeCell ref="C40:D40"/>
    <mergeCell ref="C41:D41"/>
    <mergeCell ref="M39:N39"/>
    <mergeCell ref="M40:N40"/>
    <mergeCell ref="M41:N41"/>
    <mergeCell ref="A37:A39"/>
    <mergeCell ref="I37:I39"/>
    <mergeCell ref="I40:I42"/>
    <mergeCell ref="A43:A45"/>
    <mergeCell ref="I43:I45"/>
    <mergeCell ref="E38:F38"/>
    <mergeCell ref="E41:F41"/>
    <mergeCell ref="E44:F44"/>
    <mergeCell ref="C43:D43"/>
    <mergeCell ref="C44:D44"/>
    <mergeCell ref="A10:A11"/>
    <mergeCell ref="M50:N50"/>
    <mergeCell ref="B55:B57"/>
    <mergeCell ref="E12:E13"/>
    <mergeCell ref="E14:E15"/>
    <mergeCell ref="A35:P35"/>
    <mergeCell ref="A36:P36"/>
    <mergeCell ref="A12:A13"/>
    <mergeCell ref="A55:A57"/>
    <mergeCell ref="I55:I57"/>
    <mergeCell ref="I12:I13"/>
    <mergeCell ref="K14:K15"/>
    <mergeCell ref="I10:I11"/>
    <mergeCell ref="E8:E9"/>
    <mergeCell ref="G12:G13"/>
    <mergeCell ref="G14:G15"/>
    <mergeCell ref="K6:K7"/>
    <mergeCell ref="M44:N44"/>
    <mergeCell ref="M6:M7"/>
    <mergeCell ref="K16:K17"/>
    <mergeCell ref="M16:M17"/>
    <mergeCell ref="M8:M9"/>
    <mergeCell ref="M23:M24"/>
    <mergeCell ref="M27:M28"/>
    <mergeCell ref="M31:M32"/>
    <mergeCell ref="M33:M34"/>
    <mergeCell ref="O4:O5"/>
    <mergeCell ref="C6:C7"/>
    <mergeCell ref="E10:E11"/>
    <mergeCell ref="O8:O9"/>
    <mergeCell ref="K8:K9"/>
    <mergeCell ref="C4:C5"/>
    <mergeCell ref="G4:G5"/>
    <mergeCell ref="M4:M5"/>
    <mergeCell ref="O6:O7"/>
    <mergeCell ref="K4:K5"/>
    <mergeCell ref="I1:L1"/>
    <mergeCell ref="M1:P1"/>
    <mergeCell ref="E2:E3"/>
    <mergeCell ref="M2:M3"/>
    <mergeCell ref="K2:K3"/>
    <mergeCell ref="A1:H1"/>
    <mergeCell ref="C2:C3"/>
    <mergeCell ref="G2:G3"/>
    <mergeCell ref="O2:O3"/>
    <mergeCell ref="A4:A5"/>
    <mergeCell ref="A6:A7"/>
    <mergeCell ref="I4:I5"/>
    <mergeCell ref="I6:I7"/>
    <mergeCell ref="A2:A3"/>
    <mergeCell ref="I2:I3"/>
    <mergeCell ref="E4:E5"/>
    <mergeCell ref="E6:E7"/>
    <mergeCell ref="G6:G7"/>
    <mergeCell ref="A8:A9"/>
    <mergeCell ref="I14:I15"/>
    <mergeCell ref="C10:C11"/>
    <mergeCell ref="C12:C13"/>
    <mergeCell ref="C14:C15"/>
    <mergeCell ref="G10:G11"/>
    <mergeCell ref="A14:A15"/>
    <mergeCell ref="I8:I9"/>
    <mergeCell ref="C8:C9"/>
    <mergeCell ref="G8:G9"/>
    <mergeCell ref="M10:M11"/>
    <mergeCell ref="O10:O11"/>
    <mergeCell ref="O12:O13"/>
    <mergeCell ref="O14:O15"/>
    <mergeCell ref="K10:K11"/>
    <mergeCell ref="K12:K13"/>
    <mergeCell ref="M12:M13"/>
    <mergeCell ref="M14:M15"/>
    <mergeCell ref="A60:A61"/>
    <mergeCell ref="I60:I61"/>
    <mergeCell ref="A58:A59"/>
    <mergeCell ref="B58:H59"/>
    <mergeCell ref="B49:B51"/>
    <mergeCell ref="B52:B54"/>
    <mergeCell ref="I58:I59"/>
    <mergeCell ref="A52:A54"/>
    <mergeCell ref="I52:I54"/>
    <mergeCell ref="C54:D54"/>
    <mergeCell ref="I66:I67"/>
    <mergeCell ref="A64:A65"/>
    <mergeCell ref="I64:I65"/>
    <mergeCell ref="A62:A63"/>
    <mergeCell ref="I62:I63"/>
    <mergeCell ref="B62:H63"/>
    <mergeCell ref="B64:H65"/>
    <mergeCell ref="B66:H67"/>
    <mergeCell ref="E46:F46"/>
    <mergeCell ref="A70:A71"/>
    <mergeCell ref="I70:I71"/>
    <mergeCell ref="A68:A69"/>
    <mergeCell ref="I68:I69"/>
    <mergeCell ref="B60:H61"/>
    <mergeCell ref="B68:H69"/>
    <mergeCell ref="B70:H71"/>
    <mergeCell ref="A46:A48"/>
    <mergeCell ref="A66:A67"/>
    <mergeCell ref="I46:I48"/>
    <mergeCell ref="A49:A51"/>
    <mergeCell ref="I49:I51"/>
    <mergeCell ref="B40:B42"/>
    <mergeCell ref="E48:F48"/>
    <mergeCell ref="E51:F51"/>
    <mergeCell ref="A40:A42"/>
    <mergeCell ref="B43:B45"/>
    <mergeCell ref="B46:B48"/>
    <mergeCell ref="E43:F43"/>
    <mergeCell ref="O16:O17"/>
    <mergeCell ref="B37:B39"/>
    <mergeCell ref="A16:A17"/>
    <mergeCell ref="C16:C17"/>
    <mergeCell ref="J37:J39"/>
    <mergeCell ref="E16:E17"/>
    <mergeCell ref="G16:G17"/>
    <mergeCell ref="I16:I17"/>
    <mergeCell ref="M37:N37"/>
    <mergeCell ref="E37:F37"/>
    <mergeCell ref="E55:F55"/>
    <mergeCell ref="E39:F39"/>
    <mergeCell ref="E42:F42"/>
    <mergeCell ref="E57:F57"/>
    <mergeCell ref="J46:J48"/>
    <mergeCell ref="J40:J42"/>
    <mergeCell ref="E50:F50"/>
    <mergeCell ref="E53:F53"/>
    <mergeCell ref="J43:J45"/>
    <mergeCell ref="E45:F45"/>
    <mergeCell ref="M42:N42"/>
    <mergeCell ref="M43:N43"/>
    <mergeCell ref="M51:N51"/>
    <mergeCell ref="M45:N45"/>
    <mergeCell ref="M46:N46"/>
    <mergeCell ref="M48:N48"/>
    <mergeCell ref="M47:N47"/>
    <mergeCell ref="K43:L43"/>
    <mergeCell ref="M56:N56"/>
    <mergeCell ref="M52:N52"/>
    <mergeCell ref="M54:N54"/>
    <mergeCell ref="E54:F54"/>
    <mergeCell ref="J49:J51"/>
    <mergeCell ref="J52:J54"/>
    <mergeCell ref="J55:J57"/>
    <mergeCell ref="E56:F56"/>
    <mergeCell ref="M53:N53"/>
    <mergeCell ref="M55:N55"/>
    <mergeCell ref="M57:N57"/>
    <mergeCell ref="M49:N49"/>
    <mergeCell ref="A72:A74"/>
    <mergeCell ref="B72:B74"/>
    <mergeCell ref="C72:D72"/>
    <mergeCell ref="E72:F72"/>
    <mergeCell ref="I72:I74"/>
    <mergeCell ref="J72:J74"/>
    <mergeCell ref="K72:L72"/>
    <mergeCell ref="M72:N72"/>
    <mergeCell ref="C73:D73"/>
    <mergeCell ref="E73:F73"/>
    <mergeCell ref="K73:L73"/>
    <mergeCell ref="M73:N73"/>
    <mergeCell ref="C74:D74"/>
    <mergeCell ref="E74:F74"/>
    <mergeCell ref="K74:L74"/>
    <mergeCell ref="M74:N74"/>
  </mergeCells>
  <conditionalFormatting sqref="B37:P74 B76:P113">
    <cfRule type="containsText" priority="5" dxfId="0" operator="containsText" stopIfTrue="1" text="分数">
      <formula>NOT(ISERROR(SEARCH("分数",B37)))</formula>
    </cfRule>
  </conditionalFormatting>
  <printOptions/>
  <pageMargins left="0.3937007874015748" right="0" top="0" bottom="0.7874015748031497" header="0" footer="0"/>
  <pageSetup orientation="portrait" paperSize="9" scale="90" r:id="rId1"/>
  <rowBreaks count="2" manualBreakCount="2">
    <brk id="17" max="24" man="1"/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17"/>
  <sheetViews>
    <sheetView zoomScalePageLayoutView="0" workbookViewId="0" topLeftCell="B1">
      <selection activeCell="V14" sqref="V14"/>
    </sheetView>
  </sheetViews>
  <sheetFormatPr defaultColWidth="9.00390625" defaultRowHeight="13.5"/>
  <cols>
    <col min="1" max="1" width="12.75390625" style="21" bestFit="1" customWidth="1"/>
    <col min="2" max="2" width="6.75390625" style="21" bestFit="1" customWidth="1"/>
    <col min="3" max="3" width="7.125" style="21" bestFit="1" customWidth="1"/>
    <col min="4" max="4" width="7.25390625" style="21" bestFit="1" customWidth="1"/>
    <col min="5" max="5" width="7.25390625" style="22" bestFit="1" customWidth="1"/>
    <col min="6" max="6" width="6.25390625" style="21" bestFit="1" customWidth="1"/>
    <col min="7" max="7" width="6.875" style="21" bestFit="1" customWidth="1"/>
    <col min="8" max="8" width="4.50390625" style="21" bestFit="1" customWidth="1"/>
    <col min="9" max="9" width="4.50390625" style="22" bestFit="1" customWidth="1"/>
    <col min="10" max="10" width="6.875" style="24" bestFit="1" customWidth="1"/>
    <col min="11" max="11" width="8.375" style="21" bestFit="1" customWidth="1"/>
    <col min="12" max="12" width="6.875" style="21" bestFit="1" customWidth="1"/>
    <col min="13" max="13" width="5.875" style="21" bestFit="1" customWidth="1"/>
    <col min="14" max="14" width="5.875" style="22" bestFit="1" customWidth="1"/>
    <col min="15" max="15" width="6.875" style="24" bestFit="1" customWidth="1"/>
    <col min="16" max="16" width="4.375" style="21" bestFit="1" customWidth="1"/>
    <col min="17" max="17" width="5.25390625" style="32" bestFit="1" customWidth="1"/>
    <col min="18" max="18" width="12.875" style="32" bestFit="1" customWidth="1"/>
    <col min="19" max="20" width="8.875" style="32" bestFit="1" customWidth="1"/>
    <col min="21" max="21" width="7.00390625" style="32" bestFit="1" customWidth="1"/>
    <col min="22" max="23" width="5.25390625" style="31" bestFit="1" customWidth="1"/>
    <col min="24" max="24" width="3.125" style="26" bestFit="1" customWidth="1"/>
    <col min="25" max="25" width="4.50390625" style="27" bestFit="1" customWidth="1"/>
    <col min="26" max="26" width="3.125" style="27" bestFit="1" customWidth="1"/>
    <col min="27" max="27" width="4.50390625" style="27" bestFit="1" customWidth="1"/>
    <col min="28" max="28" width="5.50390625" style="23" bestFit="1" customWidth="1"/>
    <col min="29" max="29" width="7.25390625" style="23" bestFit="1" customWidth="1"/>
    <col min="30" max="30" width="5.875" style="23" bestFit="1" customWidth="1"/>
    <col min="31" max="31" width="3.375" style="21" bestFit="1" customWidth="1"/>
    <col min="32" max="32" width="11.25390625" style="39" bestFit="1" customWidth="1"/>
    <col min="33" max="16384" width="9.00390625" style="21" customWidth="1"/>
  </cols>
  <sheetData>
    <row r="1" spans="1:26" ht="18.75">
      <c r="A1" s="21" t="s">
        <v>28</v>
      </c>
      <c r="B1" s="21" t="s">
        <v>29</v>
      </c>
      <c r="C1" s="21" t="s">
        <v>32</v>
      </c>
      <c r="D1" s="19" t="s">
        <v>37</v>
      </c>
      <c r="E1" s="20" t="s">
        <v>38</v>
      </c>
      <c r="F1" s="21" t="s">
        <v>24</v>
      </c>
      <c r="G1" s="21" t="s">
        <v>33</v>
      </c>
      <c r="H1" s="19" t="s">
        <v>39</v>
      </c>
      <c r="I1" s="20" t="s">
        <v>40</v>
      </c>
      <c r="J1" s="21" t="s">
        <v>34</v>
      </c>
      <c r="K1" s="21" t="s">
        <v>25</v>
      </c>
      <c r="L1" s="21" t="s">
        <v>35</v>
      </c>
      <c r="M1" s="19" t="s">
        <v>41</v>
      </c>
      <c r="N1" s="20" t="s">
        <v>42</v>
      </c>
      <c r="O1" s="21" t="s">
        <v>36</v>
      </c>
      <c r="Q1" s="29" t="s">
        <v>30</v>
      </c>
      <c r="R1" s="29" t="s">
        <v>31</v>
      </c>
      <c r="S1" s="29" t="s">
        <v>26</v>
      </c>
      <c r="T1" s="29" t="s">
        <v>27</v>
      </c>
      <c r="U1" s="29"/>
      <c r="V1" s="30" t="s">
        <v>43</v>
      </c>
      <c r="W1" s="31" t="s">
        <v>44</v>
      </c>
      <c r="X1" s="25"/>
      <c r="Z1" s="28"/>
    </row>
    <row r="2" spans="1:32" s="40" customFormat="1" ht="18.75">
      <c r="A2" s="55">
        <f ca="1">RAND()</f>
        <v>0.23861314621336582</v>
      </c>
      <c r="B2" s="56">
        <f>RANK(A2,$A$2:$A$17,0)</f>
        <v>13</v>
      </c>
      <c r="C2" s="56"/>
      <c r="D2" s="57">
        <f ca="1">ROUND(RAND()*9+1,0)</f>
        <v>9</v>
      </c>
      <c r="E2" s="57">
        <f ca="1">ROUND(RAND()*10+2,0)</f>
        <v>11</v>
      </c>
      <c r="F2" s="58" t="s">
        <v>20</v>
      </c>
      <c r="G2" s="58"/>
      <c r="H2" s="57">
        <f ca="1">ROUND(RAND()*9+1,0)</f>
        <v>5</v>
      </c>
      <c r="I2" s="57">
        <f ca="1">ROUND(RAND()*10+2,0)</f>
        <v>11</v>
      </c>
      <c r="J2" s="59"/>
      <c r="K2" s="58" t="s">
        <v>20</v>
      </c>
      <c r="L2" s="58"/>
      <c r="M2" s="57">
        <f>IF(AD2=1,AB2,AB2/AD2)</f>
        <v>6</v>
      </c>
      <c r="N2" s="57">
        <f>IF(AD2=1,AC2,AC2/AD2)</f>
        <v>11</v>
      </c>
      <c r="O2" s="59"/>
      <c r="P2" s="58" t="s">
        <v>0</v>
      </c>
      <c r="Q2" s="60"/>
      <c r="R2" s="60">
        <f>IF(Y2=0,"",Y2)</f>
        <v>1</v>
      </c>
      <c r="S2" s="61">
        <f>IF(Z2=0,"",Z2)</f>
        <v>9</v>
      </c>
      <c r="T2" s="61">
        <f>IF(Z2=0,"",AA2)</f>
        <v>11</v>
      </c>
      <c r="U2" s="61" t="str">
        <f>IF(Z2=0,"","分数")</f>
        <v>分数</v>
      </c>
      <c r="V2" s="62">
        <f ca="1">ROUND(RAND()*9+1,0)+ROUNDUP((D2/E2+H2/I2)*W2,0)</f>
        <v>20</v>
      </c>
      <c r="W2" s="62">
        <f ca="1">IF(GCD(E2,I2)=1,IF(RAND()&gt;0.5,E2,I2),GCD(E2,I2))</f>
        <v>11</v>
      </c>
      <c r="X2" s="63">
        <f>GCD(V2,W2)</f>
        <v>1</v>
      </c>
      <c r="Y2" s="64">
        <f>ROUNDDOWN(V2/W2,0)</f>
        <v>1</v>
      </c>
      <c r="Z2" s="64">
        <f>IF(X2=1,V2-Y2*AA2,V2/X2-Y2*AA2)</f>
        <v>9</v>
      </c>
      <c r="AA2" s="64">
        <f>IF(X2=1,W2,W2/X2)</f>
        <v>11</v>
      </c>
      <c r="AB2" s="65">
        <f>V2*E2*I2-W2*D2*I2-W2*E2*H2</f>
        <v>726</v>
      </c>
      <c r="AC2" s="57">
        <f>E2*I2*W2</f>
        <v>1331</v>
      </c>
      <c r="AD2" s="63">
        <f>GCD(AB2,AC2)</f>
        <v>121</v>
      </c>
      <c r="AE2" s="55" t="str">
        <f>IF((D2/E2)+(H2/I2)+(M2/N2)=V2/W2,"○","×")</f>
        <v>○</v>
      </c>
      <c r="AF2" s="66">
        <f>(D2/E2)+(H2/I2)+(M2/N2)</f>
        <v>1.8181818181818181</v>
      </c>
    </row>
    <row r="3" spans="1:32" s="40" customFormat="1" ht="18.75">
      <c r="A3" s="55">
        <f aca="true" ca="1" t="shared" si="0" ref="A3:A17">RAND()</f>
        <v>0.968282537135793</v>
      </c>
      <c r="B3" s="56">
        <f aca="true" t="shared" si="1" ref="B3:B17">RANK(A3,$A$2:$A$17,0)</f>
        <v>1</v>
      </c>
      <c r="C3" s="56"/>
      <c r="D3" s="57">
        <f>IF(AD3=1,AB3,AB3/AD3)</f>
        <v>17</v>
      </c>
      <c r="E3" s="57">
        <f>IF(AD3=1,AC3,AC3/AD3)</f>
        <v>6</v>
      </c>
      <c r="F3" s="58" t="s">
        <v>20</v>
      </c>
      <c r="G3" s="58"/>
      <c r="H3" s="57">
        <f ca="1">ROUND(RAND()*10+3,0)</f>
        <v>6</v>
      </c>
      <c r="I3" s="57">
        <f ca="1">ROUND(RAND()*(H3-3)+2,0)</f>
        <v>2</v>
      </c>
      <c r="J3" s="59"/>
      <c r="K3" s="58" t="s">
        <v>21</v>
      </c>
      <c r="L3" s="58"/>
      <c r="M3" s="57">
        <f ca="1">ROUND(RAND()*(N3-2)+1,0)</f>
        <v>2</v>
      </c>
      <c r="N3" s="57">
        <f ca="1">ROUND(RAND()*10+2,0)</f>
        <v>6</v>
      </c>
      <c r="O3" s="59"/>
      <c r="P3" s="58" t="s">
        <v>0</v>
      </c>
      <c r="Q3" s="60"/>
      <c r="R3" s="60">
        <f aca="true" t="shared" si="2" ref="R3:S17">IF(Y3=0,"",Y3)</f>
        <v>5</v>
      </c>
      <c r="S3" s="61">
        <f t="shared" si="2"/>
        <v>1</v>
      </c>
      <c r="T3" s="61">
        <f aca="true" t="shared" si="3" ref="T3:T17">IF(Z3=0,"",AA3)</f>
        <v>2</v>
      </c>
      <c r="U3" s="61" t="str">
        <f aca="true" t="shared" si="4" ref="U3:U17">IF(Z3=0,"","分数")</f>
        <v>分数</v>
      </c>
      <c r="V3" s="62">
        <f ca="1">ROUND(RAND()*9+1,0)+ROUNDUP((H3/I3-M3/N3),0)*W3</f>
        <v>11</v>
      </c>
      <c r="W3" s="62">
        <f ca="1">IF(GCD(N3,I3)=1,IF(RAND()&gt;0.5,N3,I3),GCD(N3,I3))</f>
        <v>2</v>
      </c>
      <c r="X3" s="63">
        <f aca="true" t="shared" si="5" ref="X3:X17">GCD(V3,W3)</f>
        <v>1</v>
      </c>
      <c r="Y3" s="64">
        <f aca="true" t="shared" si="6" ref="Y3:Y17">ROUNDDOWN(V3/W3,0)</f>
        <v>5</v>
      </c>
      <c r="Z3" s="64">
        <f aca="true" t="shared" si="7" ref="Z3:Z17">IF(X3=1,V3-Y3*AA3,V3/X3-Y3*AA3)</f>
        <v>1</v>
      </c>
      <c r="AA3" s="64">
        <f aca="true" t="shared" si="8" ref="AA3:AA17">IF(X3=1,W3,W3/X3)</f>
        <v>2</v>
      </c>
      <c r="AB3" s="65">
        <f>V3*I3*N3-W3*H3*N3+W3*I3*M3</f>
        <v>68</v>
      </c>
      <c r="AC3" s="57">
        <f>W3*I3*N3</f>
        <v>24</v>
      </c>
      <c r="AD3" s="63">
        <f>GCD(AB3,AC3)</f>
        <v>4</v>
      </c>
      <c r="AE3" s="55" t="str">
        <f>IF((D3/E3)+(H3/I3)-(M3/N3)=V3/W3,"○","×")</f>
        <v>○</v>
      </c>
      <c r="AF3" s="66">
        <f>(D3/E3)+(H3/I3)-(M3/N3)</f>
        <v>5.500000000000001</v>
      </c>
    </row>
    <row r="4" spans="1:32" s="40" customFormat="1" ht="18.75">
      <c r="A4" s="55">
        <f ca="1" t="shared" si="0"/>
        <v>0.6821930456702061</v>
      </c>
      <c r="B4" s="56">
        <f t="shared" si="1"/>
        <v>5</v>
      </c>
      <c r="C4" s="56"/>
      <c r="D4" s="57">
        <f>IF(AD4=1,AB4,AB4/AD4)</f>
        <v>3</v>
      </c>
      <c r="E4" s="57">
        <f>IF(AD4=1,AC4,AC4/AD4)</f>
        <v>2</v>
      </c>
      <c r="F4" s="58" t="s">
        <v>20</v>
      </c>
      <c r="G4" s="58"/>
      <c r="H4" s="57">
        <f ca="1">IF(RAND()&gt;0.2,N4,ROUND(RAND()*9+1,0))</f>
        <v>10</v>
      </c>
      <c r="I4" s="57">
        <f ca="1">ROUND(RAND()*9+1,0)</f>
        <v>4</v>
      </c>
      <c r="J4" s="59"/>
      <c r="K4" s="67" t="s">
        <v>22</v>
      </c>
      <c r="L4" s="67"/>
      <c r="M4" s="57">
        <f ca="1">IF(RAND()&gt;0.2,I4,ROUND(RAND()*9+1,0))</f>
        <v>4</v>
      </c>
      <c r="N4" s="57">
        <f ca="1">ROUND(RAND()*7+3,0)</f>
        <v>10</v>
      </c>
      <c r="O4" s="59"/>
      <c r="P4" s="58" t="s">
        <v>0</v>
      </c>
      <c r="Q4" s="60"/>
      <c r="R4" s="60">
        <f t="shared" si="2"/>
        <v>2</v>
      </c>
      <c r="S4" s="61">
        <f t="shared" si="2"/>
        <v>1</v>
      </c>
      <c r="T4" s="61">
        <f t="shared" si="3"/>
        <v>2</v>
      </c>
      <c r="U4" s="61" t="str">
        <f t="shared" si="4"/>
        <v>分数</v>
      </c>
      <c r="V4" s="62">
        <f ca="1">ROUND(RAND()*8+2,0)+ROUNDUP((H4/I4)*(M4/N4),0)*W4</f>
        <v>10</v>
      </c>
      <c r="W4" s="62">
        <f ca="1">IF(RAND()&gt;0.5,I4,N4)</f>
        <v>4</v>
      </c>
      <c r="X4" s="63">
        <f t="shared" si="5"/>
        <v>2</v>
      </c>
      <c r="Y4" s="64">
        <f t="shared" si="6"/>
        <v>2</v>
      </c>
      <c r="Z4" s="64">
        <f t="shared" si="7"/>
        <v>1</v>
      </c>
      <c r="AA4" s="64">
        <f t="shared" si="8"/>
        <v>2</v>
      </c>
      <c r="AB4" s="65">
        <f>V4*I4*N4-W4*H4*M4</f>
        <v>240</v>
      </c>
      <c r="AC4" s="57">
        <f>W4*I4*N4</f>
        <v>160</v>
      </c>
      <c r="AD4" s="63">
        <f>GCD(AB4,AC4)</f>
        <v>80</v>
      </c>
      <c r="AE4" s="55" t="str">
        <f>IF((D4/E4)+(H4/I4)*(M4/N4)=V4/W4,"○","×")</f>
        <v>○</v>
      </c>
      <c r="AF4" s="66">
        <f>(D4/E4)+(H4/I4)*(M4/N4)</f>
        <v>2.5</v>
      </c>
    </row>
    <row r="5" spans="1:32" s="40" customFormat="1" ht="18.75">
      <c r="A5" s="55">
        <f ca="1" t="shared" si="0"/>
        <v>0.30468755106687695</v>
      </c>
      <c r="B5" s="56">
        <f t="shared" si="1"/>
        <v>11</v>
      </c>
      <c r="C5" s="56"/>
      <c r="D5" s="57">
        <f>IF(AD5=1,AB5,AB5/AD5)</f>
        <v>48</v>
      </c>
      <c r="E5" s="57">
        <f>IF(AD5=1,AC5,AC5/AD5)</f>
        <v>25</v>
      </c>
      <c r="F5" s="58" t="s">
        <v>20</v>
      </c>
      <c r="G5" s="58"/>
      <c r="H5" s="57">
        <f ca="1">ROUND(RAND()*9+1,0)</f>
        <v>7</v>
      </c>
      <c r="I5" s="57">
        <f ca="1">ROUND(RAND()*9+1,0)</f>
        <v>5</v>
      </c>
      <c r="J5" s="59"/>
      <c r="K5" s="58" t="s">
        <v>23</v>
      </c>
      <c r="L5" s="58"/>
      <c r="M5" s="57">
        <f ca="1">ROUND(RAND()*9+1,0)</f>
        <v>5</v>
      </c>
      <c r="N5" s="57">
        <f ca="1">ROUND(RAND()*7+3,0)</f>
        <v>6</v>
      </c>
      <c r="O5" s="59"/>
      <c r="P5" s="58" t="s">
        <v>0</v>
      </c>
      <c r="Q5" s="60"/>
      <c r="R5" s="60">
        <f t="shared" si="2"/>
        <v>3</v>
      </c>
      <c r="S5" s="61">
        <f t="shared" si="2"/>
        <v>3</v>
      </c>
      <c r="T5" s="61">
        <f t="shared" si="3"/>
        <v>5</v>
      </c>
      <c r="U5" s="61" t="str">
        <f t="shared" si="4"/>
        <v>分数</v>
      </c>
      <c r="V5" s="62">
        <f ca="1">ROUND(RAND()*8+2,0)+ROUNDUP((H5/I5)/(M5/N5),0)*W5</f>
        <v>18</v>
      </c>
      <c r="W5" s="62">
        <f ca="1">IF(RAND()&gt;0.5,I5,M5)</f>
        <v>5</v>
      </c>
      <c r="X5" s="63">
        <f t="shared" si="5"/>
        <v>1</v>
      </c>
      <c r="Y5" s="64">
        <f t="shared" si="6"/>
        <v>3</v>
      </c>
      <c r="Z5" s="64">
        <f t="shared" si="7"/>
        <v>3</v>
      </c>
      <c r="AA5" s="64">
        <f t="shared" si="8"/>
        <v>5</v>
      </c>
      <c r="AB5" s="65">
        <f>V5*I5*M5-W5*H5*N5</f>
        <v>240</v>
      </c>
      <c r="AC5" s="57">
        <f>W5*I5*M5</f>
        <v>125</v>
      </c>
      <c r="AD5" s="63">
        <f aca="true" t="shared" si="9" ref="AD5:AD17">GCD(AB5,AC5)</f>
        <v>5</v>
      </c>
      <c r="AE5" s="55" t="str">
        <f>IF((D5/E5)+(H5/I5)/(M5/N5)=V5/W5,"○","×")</f>
        <v>○</v>
      </c>
      <c r="AF5" s="66">
        <f>(D5/E5)+(H5/I5)/(M5/N5)</f>
        <v>3.5999999999999996</v>
      </c>
    </row>
    <row r="6" spans="1:32" s="40" customFormat="1" ht="18.75">
      <c r="A6" s="55">
        <f ca="1" t="shared" si="0"/>
        <v>0.6085341967893241</v>
      </c>
      <c r="B6" s="56">
        <f t="shared" si="1"/>
        <v>8</v>
      </c>
      <c r="C6" s="56"/>
      <c r="D6" s="57">
        <f ca="1">ROUND(RAND()*9+3,0)</f>
        <v>6</v>
      </c>
      <c r="E6" s="57">
        <f ca="1">ROUND(RAND()*(D6-2)+2,0)</f>
        <v>5</v>
      </c>
      <c r="F6" s="58" t="s">
        <v>21</v>
      </c>
      <c r="G6" s="58"/>
      <c r="H6" s="57">
        <f ca="1">ROUND(RAND()*(I6-2)+1,0)</f>
        <v>2</v>
      </c>
      <c r="I6" s="57">
        <f ca="1">ROUND(RAND()*8+2,0)</f>
        <v>7</v>
      </c>
      <c r="J6" s="59"/>
      <c r="K6" s="58" t="s">
        <v>20</v>
      </c>
      <c r="L6" s="58"/>
      <c r="M6" s="57">
        <f>IF(AD6=1,AB6,AB6/AD6)</f>
        <v>24</v>
      </c>
      <c r="N6" s="57">
        <f>IF(AD6=1,AC6,AC6/AD6)</f>
        <v>35</v>
      </c>
      <c r="O6" s="59"/>
      <c r="P6" s="58" t="s">
        <v>0</v>
      </c>
      <c r="Q6" s="60"/>
      <c r="R6" s="60">
        <f t="shared" si="2"/>
        <v>1</v>
      </c>
      <c r="S6" s="61">
        <f t="shared" si="2"/>
        <v>3</v>
      </c>
      <c r="T6" s="61">
        <f t="shared" si="3"/>
        <v>5</v>
      </c>
      <c r="U6" s="61" t="str">
        <f t="shared" si="4"/>
        <v>分数</v>
      </c>
      <c r="V6" s="62">
        <f ca="1">ROUND(RAND()*8+2,0)+ROUNDUP((D6/E6-H6/I6)*W6,0)</f>
        <v>8</v>
      </c>
      <c r="W6" s="62">
        <f ca="1">IF(GCD(E6,I6)=1,IF(RAND()&gt;0.5,E6,I6),GCD(E6,I6))</f>
        <v>5</v>
      </c>
      <c r="X6" s="63">
        <f t="shared" si="5"/>
        <v>1</v>
      </c>
      <c r="Y6" s="64">
        <f t="shared" si="6"/>
        <v>1</v>
      </c>
      <c r="Z6" s="64">
        <f t="shared" si="7"/>
        <v>3</v>
      </c>
      <c r="AA6" s="64">
        <f t="shared" si="8"/>
        <v>5</v>
      </c>
      <c r="AB6" s="65">
        <f>V6*E6*I6-W6*D6*I6+W6*E6*H6</f>
        <v>120</v>
      </c>
      <c r="AC6" s="57">
        <f>E6*I6*W6</f>
        <v>175</v>
      </c>
      <c r="AD6" s="63">
        <f>GCD(AB6,AC6)</f>
        <v>5</v>
      </c>
      <c r="AE6" s="55" t="str">
        <f>IF((D6/E6)-(H6/I6)+(M6/N6)=V6/W6,"○","×")</f>
        <v>○</v>
      </c>
      <c r="AF6" s="66">
        <f>(D6/E6)-(H6/I6)+(M6/N6)</f>
        <v>1.6</v>
      </c>
    </row>
    <row r="7" spans="1:32" s="40" customFormat="1" ht="18.75">
      <c r="A7" s="55">
        <f ca="1" t="shared" si="0"/>
        <v>0.019757158788436424</v>
      </c>
      <c r="B7" s="56">
        <f t="shared" si="1"/>
        <v>16</v>
      </c>
      <c r="C7" s="56"/>
      <c r="D7" s="57">
        <f>IF(AD7=1,AB7,AB7/AD7)</f>
        <v>233</v>
      </c>
      <c r="E7" s="57">
        <f>IF(AD7=1,AC7,AC7/AD7)</f>
        <v>55</v>
      </c>
      <c r="F7" s="58" t="s">
        <v>21</v>
      </c>
      <c r="G7" s="58"/>
      <c r="H7" s="57">
        <f ca="1">ROUND(RAND()*(I7-2)+1,0)</f>
        <v>6</v>
      </c>
      <c r="I7" s="57">
        <f ca="1">ROUND(RAND()*10+2,0)</f>
        <v>10</v>
      </c>
      <c r="J7" s="59"/>
      <c r="K7" s="58" t="s">
        <v>21</v>
      </c>
      <c r="L7" s="58"/>
      <c r="M7" s="57">
        <f ca="1">ROUND(RAND()*(N7-2)+1,0)</f>
        <v>8</v>
      </c>
      <c r="N7" s="57">
        <f ca="1">ROUND(RAND()*10+2,0)</f>
        <v>11</v>
      </c>
      <c r="O7" s="59"/>
      <c r="P7" s="58" t="s">
        <v>0</v>
      </c>
      <c r="Q7" s="60"/>
      <c r="R7" s="60">
        <f t="shared" si="2"/>
        <v>2</v>
      </c>
      <c r="S7" s="61">
        <f t="shared" si="2"/>
        <v>10</v>
      </c>
      <c r="T7" s="61">
        <f t="shared" si="3"/>
        <v>11</v>
      </c>
      <c r="U7" s="61" t="str">
        <f t="shared" si="4"/>
        <v>分数</v>
      </c>
      <c r="V7" s="62">
        <f ca="1">ROUND(RAND()*9+1,0)+ROUNDUP((H7/I7+M7/N7),0)*W7</f>
        <v>32</v>
      </c>
      <c r="W7" s="62">
        <f ca="1">IF(GCD(N7,I7)=1,IF(RAND()&gt;0.5,N7,I7),GCD(N7,I7))</f>
        <v>11</v>
      </c>
      <c r="X7" s="63">
        <f t="shared" si="5"/>
        <v>1</v>
      </c>
      <c r="Y7" s="64">
        <f t="shared" si="6"/>
        <v>2</v>
      </c>
      <c r="Z7" s="64">
        <f t="shared" si="7"/>
        <v>10</v>
      </c>
      <c r="AA7" s="64">
        <f t="shared" si="8"/>
        <v>11</v>
      </c>
      <c r="AB7" s="65">
        <f>V7*I7*N7+W7*H7*N7+W7*I7*M7</f>
        <v>5126</v>
      </c>
      <c r="AC7" s="57">
        <f>W7*I7*N7</f>
        <v>1210</v>
      </c>
      <c r="AD7" s="63">
        <f t="shared" si="9"/>
        <v>22</v>
      </c>
      <c r="AE7" s="55" t="str">
        <f>IF((D7/E7)-(H7/I7)-(M7/N7)=V7/W7,"○","×")</f>
        <v>○</v>
      </c>
      <c r="AF7" s="66">
        <f>(D7/E7)-(H7/I7)-(M7/N7)</f>
        <v>2.909090909090909</v>
      </c>
    </row>
    <row r="8" spans="1:32" s="40" customFormat="1" ht="18.75">
      <c r="A8" s="55">
        <f ca="1" t="shared" si="0"/>
        <v>0.26062543832758145</v>
      </c>
      <c r="B8" s="56">
        <f t="shared" si="1"/>
        <v>12</v>
      </c>
      <c r="C8" s="56"/>
      <c r="D8" s="57">
        <f>IF(AD8=1,AB8,AB8/AD8)</f>
        <v>2</v>
      </c>
      <c r="E8" s="57">
        <f>IF(AD8=1,AC8,AC8/AD8)</f>
        <v>1</v>
      </c>
      <c r="F8" s="58" t="s">
        <v>21</v>
      </c>
      <c r="G8" s="58"/>
      <c r="H8" s="57">
        <f ca="1">IF(RAND()&gt;0.2,N8,ROUND(RAND()*9+1,0))</f>
        <v>5</v>
      </c>
      <c r="I8" s="57">
        <f ca="1">ROUND(RAND()*7+3,0)</f>
        <v>7</v>
      </c>
      <c r="J8" s="59"/>
      <c r="K8" s="67" t="s">
        <v>22</v>
      </c>
      <c r="L8" s="67"/>
      <c r="M8" s="57">
        <f ca="1">IF(RAND()&gt;0.2,I8,ROUND(RAND()*9+1,0))</f>
        <v>7</v>
      </c>
      <c r="N8" s="57">
        <f ca="1">ROUND(RAND()*7+3,0)</f>
        <v>5</v>
      </c>
      <c r="O8" s="59"/>
      <c r="P8" s="58" t="s">
        <v>0</v>
      </c>
      <c r="Q8" s="60"/>
      <c r="R8" s="60">
        <f t="shared" si="2"/>
        <v>1</v>
      </c>
      <c r="S8" s="61">
        <f t="shared" si="2"/>
      </c>
      <c r="T8" s="61">
        <f t="shared" si="3"/>
      </c>
      <c r="U8" s="61">
        <f t="shared" si="4"/>
      </c>
      <c r="V8" s="62">
        <f ca="1">ROUND(RAND()*8+2,0)+ROUNDUP((H8/I8)*(M8/N8),0)*ROUNDUP(W8/2,0)</f>
        <v>7</v>
      </c>
      <c r="W8" s="62">
        <f ca="1">IF(RAND()&gt;0.5,I8,N8)</f>
        <v>7</v>
      </c>
      <c r="X8" s="63">
        <f t="shared" si="5"/>
        <v>7</v>
      </c>
      <c r="Y8" s="64">
        <f t="shared" si="6"/>
        <v>1</v>
      </c>
      <c r="Z8" s="64">
        <f t="shared" si="7"/>
        <v>0</v>
      </c>
      <c r="AA8" s="64">
        <f t="shared" si="8"/>
        <v>1</v>
      </c>
      <c r="AB8" s="65">
        <f>V8*I8*N8+W8*H8*M8</f>
        <v>490</v>
      </c>
      <c r="AC8" s="57">
        <f>W8*I8*N8</f>
        <v>245</v>
      </c>
      <c r="AD8" s="63">
        <f t="shared" si="9"/>
        <v>245</v>
      </c>
      <c r="AE8" s="55" t="str">
        <f>IF((D8/E8)-(H8/I8)*(M8/N8)=V8/W8,"○","×")</f>
        <v>○</v>
      </c>
      <c r="AF8" s="66">
        <f>(D8/E8)-(H8/I8)*(M8/N8)</f>
        <v>1</v>
      </c>
    </row>
    <row r="9" spans="1:36" s="54" customFormat="1" ht="18.75">
      <c r="A9" s="55">
        <f ca="1" t="shared" si="0"/>
        <v>0.5840743753662245</v>
      </c>
      <c r="B9" s="56">
        <f t="shared" si="1"/>
        <v>9</v>
      </c>
      <c r="C9" s="56"/>
      <c r="D9" s="57">
        <f>IF(AD9=1,AB9,AB9/AD9)</f>
        <v>39</v>
      </c>
      <c r="E9" s="57">
        <f>IF(AD9=1,AC9,AC9/AD9)</f>
        <v>10</v>
      </c>
      <c r="F9" s="58" t="s">
        <v>21</v>
      </c>
      <c r="G9" s="67"/>
      <c r="H9" s="57">
        <f ca="1">IF(RAND()&gt;0.2,M9,ROUND(RAND()*7+3,0))</f>
        <v>6</v>
      </c>
      <c r="I9" s="57">
        <f ca="1">ROUND(RAND()*7+3,0)</f>
        <v>5</v>
      </c>
      <c r="J9" s="59"/>
      <c r="K9" s="58" t="s">
        <v>23</v>
      </c>
      <c r="L9" s="58"/>
      <c r="M9" s="57">
        <f ca="1">ROUND(RAND()*7+3,0)</f>
        <v>4</v>
      </c>
      <c r="N9" s="57">
        <f ca="1">IF(RAND()&gt;0.2,I9,ROUND(RAND()*9+1,0))</f>
        <v>5</v>
      </c>
      <c r="O9" s="59"/>
      <c r="P9" s="58" t="s">
        <v>0</v>
      </c>
      <c r="Q9" s="60"/>
      <c r="R9" s="60">
        <f t="shared" si="2"/>
        <v>2</v>
      </c>
      <c r="S9" s="61">
        <f t="shared" si="2"/>
        <v>2</v>
      </c>
      <c r="T9" s="61">
        <f t="shared" si="3"/>
        <v>5</v>
      </c>
      <c r="U9" s="61" t="str">
        <f t="shared" si="4"/>
        <v>分数</v>
      </c>
      <c r="V9" s="62">
        <f ca="1">ROUND(RAND()*8+2,0)+ROUNDUP((H9/I9)/(M9/N9),0)*ROUNDUP(W9/2,0)</f>
        <v>12</v>
      </c>
      <c r="W9" s="62">
        <f ca="1">IF(RAND()&gt;0.5,I9,N9)</f>
        <v>5</v>
      </c>
      <c r="X9" s="63">
        <f t="shared" si="5"/>
        <v>1</v>
      </c>
      <c r="Y9" s="64">
        <f t="shared" si="6"/>
        <v>2</v>
      </c>
      <c r="Z9" s="64">
        <f t="shared" si="7"/>
        <v>2</v>
      </c>
      <c r="AA9" s="64">
        <f t="shared" si="8"/>
        <v>5</v>
      </c>
      <c r="AB9" s="65">
        <f>V9*I9*M9+W9*H9*N9</f>
        <v>390</v>
      </c>
      <c r="AC9" s="57">
        <f>W9*I9*M9</f>
        <v>100</v>
      </c>
      <c r="AD9" s="63">
        <f t="shared" si="9"/>
        <v>10</v>
      </c>
      <c r="AE9" s="55" t="str">
        <f>IF((D9/E9)-(H9/I9)/(M9/N9)=V9/W9,"○","×")</f>
        <v>○</v>
      </c>
      <c r="AF9" s="66">
        <f>(D9/E9)-(H9/I9)/(M9/N9)</f>
        <v>2.4000000000000004</v>
      </c>
      <c r="AG9" s="40"/>
      <c r="AH9" s="40"/>
      <c r="AI9" s="40"/>
      <c r="AJ9" s="40"/>
    </row>
    <row r="10" spans="1:32" s="40" customFormat="1" ht="18.75">
      <c r="A10" s="55">
        <f ca="1" t="shared" si="0"/>
        <v>0.793116137419565</v>
      </c>
      <c r="B10" s="56">
        <f t="shared" si="1"/>
        <v>3</v>
      </c>
      <c r="C10" s="56"/>
      <c r="D10" s="57">
        <f ca="1">IF(RAND()&gt;0.2,I10,ROUND(RAND()*9+1,0))</f>
        <v>9</v>
      </c>
      <c r="E10" s="57">
        <f ca="1">ROUND(RAND()*8+2,0)</f>
        <v>2</v>
      </c>
      <c r="F10" s="67" t="s">
        <v>22</v>
      </c>
      <c r="G10" s="67"/>
      <c r="H10" s="57">
        <f ca="1">IF(RAND()&gt;0.2,E10,ROUND(RAND()*9+1,0))</f>
        <v>2</v>
      </c>
      <c r="I10" s="57">
        <f ca="1">ROUND(RAND()*8+2,0)</f>
        <v>9</v>
      </c>
      <c r="J10" s="59"/>
      <c r="K10" s="58" t="s">
        <v>20</v>
      </c>
      <c r="L10" s="58"/>
      <c r="M10" s="57">
        <f>IF(AD10=1,AB10,AB10/AD10)</f>
        <v>5</v>
      </c>
      <c r="N10" s="57">
        <f>IF(AD10=1,AC10,AC10/AD10)</f>
        <v>2</v>
      </c>
      <c r="O10" s="59"/>
      <c r="P10" s="58" t="s">
        <v>0</v>
      </c>
      <c r="Q10" s="60"/>
      <c r="R10" s="60">
        <f t="shared" si="2"/>
        <v>3</v>
      </c>
      <c r="S10" s="61">
        <f t="shared" si="2"/>
        <v>1</v>
      </c>
      <c r="T10" s="61">
        <f t="shared" si="3"/>
        <v>2</v>
      </c>
      <c r="U10" s="61" t="str">
        <f t="shared" si="4"/>
        <v>分数</v>
      </c>
      <c r="V10" s="62">
        <f ca="1">ROUND(RAND()*9+1,0)+ROUNDUP((D10/E10)*(H10/I10),0)*ROUNDUP(W10*1.5,0)</f>
        <v>7</v>
      </c>
      <c r="W10" s="62">
        <f ca="1">IF(RAND()&gt;0.5,E10,I10)</f>
        <v>2</v>
      </c>
      <c r="X10" s="63">
        <f t="shared" si="5"/>
        <v>1</v>
      </c>
      <c r="Y10" s="64">
        <f t="shared" si="6"/>
        <v>3</v>
      </c>
      <c r="Z10" s="64">
        <f t="shared" si="7"/>
        <v>1</v>
      </c>
      <c r="AA10" s="64">
        <f t="shared" si="8"/>
        <v>2</v>
      </c>
      <c r="AB10" s="65">
        <f>V10*E10*I10-W10*D10*H10</f>
        <v>90</v>
      </c>
      <c r="AC10" s="57">
        <f>W10*E10*I10</f>
        <v>36</v>
      </c>
      <c r="AD10" s="63">
        <f t="shared" si="9"/>
        <v>18</v>
      </c>
      <c r="AE10" s="55" t="str">
        <f>IF((D10/E10)*(H10/I10)+(M10/N10)=V10/W10,"○","×")</f>
        <v>○</v>
      </c>
      <c r="AF10" s="66">
        <f>(D10/E10)*(H10/I10)+(M10/N10)</f>
        <v>3.5</v>
      </c>
    </row>
    <row r="11" spans="1:32" s="40" customFormat="1" ht="18.75">
      <c r="A11" s="55">
        <f ca="1" t="shared" si="0"/>
        <v>0.7747905372780579</v>
      </c>
      <c r="B11" s="56">
        <f t="shared" si="1"/>
        <v>4</v>
      </c>
      <c r="C11" s="56"/>
      <c r="D11" s="57">
        <f ca="1">ROUND(RAND()*9+1,0)+E11</f>
        <v>9</v>
      </c>
      <c r="E11" s="57">
        <f ca="1">ROUND(RAND()*8+2,0)</f>
        <v>5</v>
      </c>
      <c r="F11" s="67" t="s">
        <v>22</v>
      </c>
      <c r="G11" s="67"/>
      <c r="H11" s="57">
        <f ca="1">ROUND(RAND()*9+1,0)+I11</f>
        <v>17</v>
      </c>
      <c r="I11" s="57">
        <f ca="1">IF(RAND()&gt;0.2,D11,ROUND(RAND()*8+2,0))</f>
        <v>9</v>
      </c>
      <c r="J11" s="59"/>
      <c r="K11" s="58" t="s">
        <v>21</v>
      </c>
      <c r="L11" s="58"/>
      <c r="M11" s="57">
        <f>IF(AD11=1,AB11,AB11/AD11)</f>
        <v>12</v>
      </c>
      <c r="N11" s="57">
        <f>IF(AD11=1,AC11,AC11/AD11)</f>
        <v>5</v>
      </c>
      <c r="O11" s="59"/>
      <c r="P11" s="58" t="s">
        <v>0</v>
      </c>
      <c r="Q11" s="60"/>
      <c r="R11" s="60">
        <f t="shared" si="2"/>
        <v>1</v>
      </c>
      <c r="S11" s="61">
        <f t="shared" si="2"/>
      </c>
      <c r="T11" s="61">
        <f t="shared" si="3"/>
      </c>
      <c r="U11" s="61">
        <f t="shared" si="4"/>
      </c>
      <c r="V11" s="62">
        <f ca="1">ROUNDDOWN((D11/E11)*(H11/I11),0)*W11-ROUND(RAND()*(ROUNDDOWN(((D11/E11)*(H11/I11)-1),0)*W11-1)+1,0)</f>
        <v>5</v>
      </c>
      <c r="W11" s="62">
        <f>IF(GCD(E11,I11)=1,E11,GCD(E11,I11))</f>
        <v>5</v>
      </c>
      <c r="X11" s="63">
        <f t="shared" si="5"/>
        <v>5</v>
      </c>
      <c r="Y11" s="64">
        <f t="shared" si="6"/>
        <v>1</v>
      </c>
      <c r="Z11" s="64">
        <f t="shared" si="7"/>
        <v>0</v>
      </c>
      <c r="AA11" s="64">
        <f t="shared" si="8"/>
        <v>1</v>
      </c>
      <c r="AB11" s="65">
        <f>D11*H11*W11-E11*I11*V11</f>
        <v>540</v>
      </c>
      <c r="AC11" s="57">
        <f>W11*E11*I11</f>
        <v>225</v>
      </c>
      <c r="AD11" s="63">
        <f t="shared" si="9"/>
        <v>45</v>
      </c>
      <c r="AE11" s="55" t="str">
        <f>IF((D11/E11)*(H11/I11)-(M11/N11)=V11/W11,"○","×")</f>
        <v>○</v>
      </c>
      <c r="AF11" s="66">
        <f>(D11/E11)*(H11/I11)-(M11/N11)</f>
        <v>1</v>
      </c>
    </row>
    <row r="12" spans="1:32" s="40" customFormat="1" ht="18.75">
      <c r="A12" s="55">
        <f ca="1" t="shared" si="0"/>
        <v>0.6625282391829237</v>
      </c>
      <c r="B12" s="56">
        <f t="shared" si="1"/>
        <v>6</v>
      </c>
      <c r="C12" s="56"/>
      <c r="D12" s="57">
        <f>IF(AD12=1,AB12,AB12/AD12)</f>
        <v>8</v>
      </c>
      <c r="E12" s="57">
        <f>IF(AD12=1,AC12,AC12/AD12)</f>
        <v>3</v>
      </c>
      <c r="F12" s="67" t="s">
        <v>22</v>
      </c>
      <c r="G12" s="67"/>
      <c r="H12" s="57">
        <f ca="1">IF(RAND()&gt;0.2,N12,ROUND(RAND()*9+1,0))</f>
        <v>9</v>
      </c>
      <c r="I12" s="57">
        <f ca="1">IF(RAND()&gt;0.2,M12,ROUND(RAND()*8+2,0))</f>
        <v>8</v>
      </c>
      <c r="J12" s="59"/>
      <c r="K12" s="67" t="s">
        <v>22</v>
      </c>
      <c r="L12" s="67"/>
      <c r="M12" s="57">
        <f ca="1">ROUND(RAND()*8+2,0)</f>
        <v>9</v>
      </c>
      <c r="N12" s="57">
        <f ca="1">ROUND(RAND()*8+2,0)</f>
        <v>9</v>
      </c>
      <c r="O12" s="59"/>
      <c r="P12" s="58" t="s">
        <v>0</v>
      </c>
      <c r="Q12" s="60"/>
      <c r="R12" s="60">
        <f t="shared" si="2"/>
        <v>3</v>
      </c>
      <c r="S12" s="61">
        <f t="shared" si="2"/>
      </c>
      <c r="T12" s="61">
        <f t="shared" si="3"/>
      </c>
      <c r="U12" s="61">
        <f t="shared" si="4"/>
      </c>
      <c r="V12" s="62">
        <f ca="1">ROUND(RAND()*8+2,0)</f>
        <v>6</v>
      </c>
      <c r="W12" s="62">
        <f ca="1">ROUND(RAND()*(V12-2)+1,0)</f>
        <v>2</v>
      </c>
      <c r="X12" s="63">
        <f t="shared" si="5"/>
        <v>2</v>
      </c>
      <c r="Y12" s="64">
        <f t="shared" si="6"/>
        <v>3</v>
      </c>
      <c r="Z12" s="64">
        <f t="shared" si="7"/>
        <v>0</v>
      </c>
      <c r="AA12" s="64">
        <f t="shared" si="8"/>
        <v>1</v>
      </c>
      <c r="AB12" s="65">
        <f>V12*I12*N12</f>
        <v>432</v>
      </c>
      <c r="AC12" s="57">
        <f>W12*H12*M12</f>
        <v>162</v>
      </c>
      <c r="AD12" s="63">
        <f t="shared" si="9"/>
        <v>54</v>
      </c>
      <c r="AE12" s="55" t="str">
        <f>IF((D12/E12)*(H12/I12)*(M12/N12)=V12/W12,"○","×")</f>
        <v>○</v>
      </c>
      <c r="AF12" s="66">
        <f>(D12/E12)*(H12/I12)*(M12/N12)</f>
        <v>3</v>
      </c>
    </row>
    <row r="13" spans="1:32" s="40" customFormat="1" ht="18.75">
      <c r="A13" s="55">
        <f ca="1" t="shared" si="0"/>
        <v>0.8463273118630987</v>
      </c>
      <c r="B13" s="56">
        <f t="shared" si="1"/>
        <v>2</v>
      </c>
      <c r="C13" s="56"/>
      <c r="D13" s="57">
        <f>IF(AD13=1,AB13,AB13/AD13)</f>
        <v>60</v>
      </c>
      <c r="E13" s="57">
        <f>IF(AD13=1,AC13,AC13/AD13)</f>
        <v>1</v>
      </c>
      <c r="F13" s="67" t="s">
        <v>22</v>
      </c>
      <c r="G13" s="67"/>
      <c r="H13" s="57">
        <f ca="1">ROUND(RAND()*9+1,0)</f>
        <v>1</v>
      </c>
      <c r="I13" s="57">
        <f ca="1">ROUND(RAND()*8+2,0)</f>
        <v>6</v>
      </c>
      <c r="J13" s="59"/>
      <c r="K13" s="58" t="s">
        <v>23</v>
      </c>
      <c r="L13" s="58"/>
      <c r="M13" s="57">
        <f ca="1">ROUND(RAND()*9+1,0)</f>
        <v>8</v>
      </c>
      <c r="N13" s="57">
        <f ca="1">ROUND(RAND()*8+2,0)</f>
        <v>4</v>
      </c>
      <c r="O13" s="59"/>
      <c r="P13" s="58" t="s">
        <v>0</v>
      </c>
      <c r="Q13" s="60"/>
      <c r="R13" s="60">
        <f t="shared" si="2"/>
        <v>5</v>
      </c>
      <c r="S13" s="61">
        <f t="shared" si="2"/>
      </c>
      <c r="T13" s="61">
        <f t="shared" si="3"/>
      </c>
      <c r="U13" s="61">
        <f t="shared" si="4"/>
      </c>
      <c r="V13" s="62">
        <f ca="1">ROUND(RAND()*8+2,0)</f>
        <v>5</v>
      </c>
      <c r="W13" s="62">
        <f ca="1">ROUND(RAND()*(V13-2)+1,0)</f>
        <v>1</v>
      </c>
      <c r="X13" s="63">
        <f t="shared" si="5"/>
        <v>1</v>
      </c>
      <c r="Y13" s="64">
        <f t="shared" si="6"/>
        <v>5</v>
      </c>
      <c r="Z13" s="64">
        <f t="shared" si="7"/>
        <v>0</v>
      </c>
      <c r="AA13" s="64">
        <f t="shared" si="8"/>
        <v>1</v>
      </c>
      <c r="AB13" s="65">
        <f>V13*I13*M13</f>
        <v>240</v>
      </c>
      <c r="AC13" s="57">
        <f>W13*H13*N13</f>
        <v>4</v>
      </c>
      <c r="AD13" s="63">
        <f t="shared" si="9"/>
        <v>4</v>
      </c>
      <c r="AE13" s="55" t="str">
        <f>IF((D13/E13)*(H13/I13)/(M13/N13)=V13/W13,"○","×")</f>
        <v>○</v>
      </c>
      <c r="AF13" s="66">
        <f>(D13/E13)*(H13/I13)/(M13/N13)</f>
        <v>5</v>
      </c>
    </row>
    <row r="14" spans="1:32" s="40" customFormat="1" ht="18.75">
      <c r="A14" s="55">
        <f ca="1" t="shared" si="0"/>
        <v>0.45901010784777174</v>
      </c>
      <c r="B14" s="56">
        <f t="shared" si="1"/>
        <v>10</v>
      </c>
      <c r="C14" s="56"/>
      <c r="D14" s="57">
        <f ca="1">ROUND(RAND()*7+3,0)</f>
        <v>6</v>
      </c>
      <c r="E14" s="57">
        <f ca="1">ROUND(RAND()*(D14-2)+1,0)</f>
        <v>2</v>
      </c>
      <c r="F14" s="58" t="s">
        <v>23</v>
      </c>
      <c r="G14" s="58"/>
      <c r="H14" s="57">
        <f ca="1">ROUND(RAND()*(I14-2)+1,0)</f>
        <v>1</v>
      </c>
      <c r="I14" s="57">
        <f ca="1">ROUND(RAND()*8+2,0)</f>
        <v>2</v>
      </c>
      <c r="J14" s="59"/>
      <c r="K14" s="58" t="s">
        <v>20</v>
      </c>
      <c r="L14" s="58"/>
      <c r="M14" s="57">
        <f>IF(AD14=1,AB14,AB14/AD14)</f>
        <v>4</v>
      </c>
      <c r="N14" s="57">
        <f>IF(AD14=1,AC14,AC14/AD14)</f>
        <v>5</v>
      </c>
      <c r="O14" s="59"/>
      <c r="P14" s="58" t="s">
        <v>0</v>
      </c>
      <c r="Q14" s="60"/>
      <c r="R14" s="60">
        <f t="shared" si="2"/>
        <v>6</v>
      </c>
      <c r="S14" s="61">
        <f t="shared" si="2"/>
        <v>4</v>
      </c>
      <c r="T14" s="61">
        <f t="shared" si="3"/>
        <v>5</v>
      </c>
      <c r="U14" s="61" t="str">
        <f t="shared" si="4"/>
        <v>分数</v>
      </c>
      <c r="V14" s="62">
        <f ca="1">ROUNDUP((D14/E14)/(H14/I14),0)*W14+ROUND(RAND()*8+2,0)</f>
        <v>68</v>
      </c>
      <c r="W14" s="62">
        <f ca="1">ROUND(RAND()*8+2,0)</f>
        <v>10</v>
      </c>
      <c r="X14" s="63">
        <f t="shared" si="5"/>
        <v>2</v>
      </c>
      <c r="Y14" s="64">
        <f t="shared" si="6"/>
        <v>6</v>
      </c>
      <c r="Z14" s="64">
        <f t="shared" si="7"/>
        <v>4</v>
      </c>
      <c r="AA14" s="64">
        <f t="shared" si="8"/>
        <v>5</v>
      </c>
      <c r="AB14" s="65">
        <f>V14*E14*H14-W14*D14*I14</f>
        <v>16</v>
      </c>
      <c r="AC14" s="57">
        <f>W14*E14*H14</f>
        <v>20</v>
      </c>
      <c r="AD14" s="63">
        <f t="shared" si="9"/>
        <v>4</v>
      </c>
      <c r="AE14" s="55" t="str">
        <f>IF((D14/E14)/(H14/I14)+(M14/N14)=V14/W14,"○","×")</f>
        <v>○</v>
      </c>
      <c r="AF14" s="66">
        <f>(D14/E14)/(H14/I14)+(M14/N14)</f>
        <v>6.8</v>
      </c>
    </row>
    <row r="15" spans="1:32" s="40" customFormat="1" ht="18.75">
      <c r="A15" s="55">
        <f ca="1" t="shared" si="0"/>
        <v>0.6354005685557678</v>
      </c>
      <c r="B15" s="56">
        <f t="shared" si="1"/>
        <v>7</v>
      </c>
      <c r="C15" s="56"/>
      <c r="D15" s="57">
        <f ca="1">ROUND(RAND()*7+3,0)</f>
        <v>3</v>
      </c>
      <c r="E15" s="57">
        <f ca="1">ROUND(RAND()*(D15-2)+1,0)</f>
        <v>2</v>
      </c>
      <c r="F15" s="58" t="s">
        <v>23</v>
      </c>
      <c r="G15" s="58"/>
      <c r="H15" s="57">
        <f ca="1">ROUND(RAND()*(I15-2)+1,0)</f>
        <v>4</v>
      </c>
      <c r="I15" s="57">
        <f ca="1">ROUND(RAND()*8+2,0)</f>
        <v>8</v>
      </c>
      <c r="J15" s="59"/>
      <c r="K15" s="58" t="s">
        <v>21</v>
      </c>
      <c r="L15" s="58"/>
      <c r="M15" s="57">
        <f>IF(AD15=1,AB15,AB15/AD15)</f>
        <v>13</v>
      </c>
      <c r="N15" s="57">
        <f>IF(AD15=1,AC15,AC15/AD15)</f>
        <v>5</v>
      </c>
      <c r="O15" s="59"/>
      <c r="P15" s="58" t="s">
        <v>0</v>
      </c>
      <c r="Q15" s="60"/>
      <c r="R15" s="60">
        <f t="shared" si="2"/>
      </c>
      <c r="S15" s="61">
        <f t="shared" si="2"/>
        <v>2</v>
      </c>
      <c r="T15" s="61">
        <f t="shared" si="3"/>
        <v>5</v>
      </c>
      <c r="U15" s="61" t="str">
        <f t="shared" si="4"/>
        <v>分数</v>
      </c>
      <c r="V15" s="62">
        <f ca="1">ROUND(RAND()*(W15-2)+1,0)</f>
        <v>2</v>
      </c>
      <c r="W15" s="62">
        <f ca="1">ROUND(RAND()*8+2,0)</f>
        <v>5</v>
      </c>
      <c r="X15" s="63">
        <f t="shared" si="5"/>
        <v>1</v>
      </c>
      <c r="Y15" s="64">
        <f t="shared" si="6"/>
        <v>0</v>
      </c>
      <c r="Z15" s="64">
        <f t="shared" si="7"/>
        <v>2</v>
      </c>
      <c r="AA15" s="64">
        <f t="shared" si="8"/>
        <v>5</v>
      </c>
      <c r="AB15" s="65">
        <f>D15*I15*W15-E15*H15*V15</f>
        <v>104</v>
      </c>
      <c r="AC15" s="57">
        <f>W15*E15*H15</f>
        <v>40</v>
      </c>
      <c r="AD15" s="63">
        <f t="shared" si="9"/>
        <v>8</v>
      </c>
      <c r="AE15" s="55" t="str">
        <f>IF((D15/E15)/(H15/I15)-(M15/N15)=V15/W15,"○","×")</f>
        <v>○</v>
      </c>
      <c r="AF15" s="66">
        <f>(D15/E15)/(H15/I15)-(M15/N15)</f>
        <v>0.3999999999999999</v>
      </c>
    </row>
    <row r="16" spans="1:32" s="40" customFormat="1" ht="18.75">
      <c r="A16" s="55">
        <f ca="1" t="shared" si="0"/>
        <v>0.044645453041975536</v>
      </c>
      <c r="B16" s="56">
        <f t="shared" si="1"/>
        <v>15</v>
      </c>
      <c r="C16" s="56"/>
      <c r="D16" s="57">
        <f>IF(AD16=1,AB16,AB16/AD16)</f>
        <v>7</v>
      </c>
      <c r="E16" s="57">
        <f>IF(AD16=1,AC16,AC16/AD16)</f>
        <v>2</v>
      </c>
      <c r="F16" s="58" t="s">
        <v>23</v>
      </c>
      <c r="G16" s="58"/>
      <c r="H16" s="57">
        <f ca="1">ROUND(RAND()*9+1,0)</f>
        <v>9</v>
      </c>
      <c r="I16" s="57">
        <f ca="1">ROUND(RAND()*8+2,0)</f>
        <v>10</v>
      </c>
      <c r="J16" s="59"/>
      <c r="K16" s="67" t="s">
        <v>22</v>
      </c>
      <c r="L16" s="67"/>
      <c r="M16" s="57">
        <f ca="1">ROUND(RAND()*8+2,0)</f>
        <v>3</v>
      </c>
      <c r="N16" s="57">
        <f ca="1">ROUND(RAND()*8+2,0)</f>
        <v>7</v>
      </c>
      <c r="O16" s="59"/>
      <c r="P16" s="58" t="s">
        <v>0</v>
      </c>
      <c r="Q16" s="60"/>
      <c r="R16" s="60">
        <f t="shared" si="2"/>
        <v>1</v>
      </c>
      <c r="S16" s="61">
        <f t="shared" si="2"/>
        <v>2</v>
      </c>
      <c r="T16" s="61">
        <f t="shared" si="3"/>
        <v>3</v>
      </c>
      <c r="U16" s="61" t="str">
        <f t="shared" si="4"/>
        <v>分数</v>
      </c>
      <c r="V16" s="62">
        <f ca="1">ROUND(RAND()*9+1,0)</f>
        <v>5</v>
      </c>
      <c r="W16" s="62">
        <f ca="1">ROUND(RAND()*9+1,0)</f>
        <v>3</v>
      </c>
      <c r="X16" s="63">
        <f t="shared" si="5"/>
        <v>1</v>
      </c>
      <c r="Y16" s="64">
        <f t="shared" si="6"/>
        <v>1</v>
      </c>
      <c r="Z16" s="64">
        <f t="shared" si="7"/>
        <v>2</v>
      </c>
      <c r="AA16" s="64">
        <f t="shared" si="8"/>
        <v>3</v>
      </c>
      <c r="AB16" s="65">
        <f>V16*H16*N16</f>
        <v>315</v>
      </c>
      <c r="AC16" s="57">
        <f>W16*I16*M16</f>
        <v>90</v>
      </c>
      <c r="AD16" s="63">
        <f t="shared" si="9"/>
        <v>45</v>
      </c>
      <c r="AE16" s="55" t="str">
        <f>IF((D16/E16)/(H16/I16)*(M16/N16)=V16/W16,"○","×")</f>
        <v>○</v>
      </c>
      <c r="AF16" s="66">
        <f>(D16/E16)/(H16/I16)*(M16/N16)</f>
        <v>1.6666666666666665</v>
      </c>
    </row>
    <row r="17" spans="1:32" s="40" customFormat="1" ht="18.75">
      <c r="A17" s="55">
        <f ca="1" t="shared" si="0"/>
        <v>0.0813909972412179</v>
      </c>
      <c r="B17" s="56">
        <f t="shared" si="1"/>
        <v>14</v>
      </c>
      <c r="C17" s="56"/>
      <c r="D17" s="57">
        <f>IF(AD17=1,AB17,AB17/AD17)</f>
        <v>6</v>
      </c>
      <c r="E17" s="57">
        <f>IF(AD17=1,AC17,AC17/AD17)</f>
        <v>1</v>
      </c>
      <c r="F17" s="58" t="s">
        <v>23</v>
      </c>
      <c r="G17" s="58"/>
      <c r="H17" s="57">
        <f ca="1">ROUND(RAND()*9+1,0)</f>
        <v>4</v>
      </c>
      <c r="I17" s="57">
        <f ca="1">ROUND(RAND()*8+2,0)</f>
        <v>3</v>
      </c>
      <c r="J17" s="59"/>
      <c r="K17" s="58" t="s">
        <v>23</v>
      </c>
      <c r="L17" s="58"/>
      <c r="M17" s="57">
        <f ca="1">ROUND(RAND()*8+2,0)</f>
        <v>2</v>
      </c>
      <c r="N17" s="57">
        <f ca="1">ROUND(RAND()*8+2,0)</f>
        <v>2</v>
      </c>
      <c r="O17" s="59"/>
      <c r="P17" s="58" t="s">
        <v>0</v>
      </c>
      <c r="Q17" s="60"/>
      <c r="R17" s="60">
        <f t="shared" si="2"/>
        <v>4</v>
      </c>
      <c r="S17" s="61">
        <f t="shared" si="2"/>
        <v>1</v>
      </c>
      <c r="T17" s="61">
        <f t="shared" si="3"/>
        <v>2</v>
      </c>
      <c r="U17" s="61" t="str">
        <f t="shared" si="4"/>
        <v>分数</v>
      </c>
      <c r="V17" s="62">
        <f ca="1">ROUND(RAND()*9+1,0)</f>
        <v>9</v>
      </c>
      <c r="W17" s="62">
        <f ca="1">ROUND(RAND()*9+1,0)</f>
        <v>2</v>
      </c>
      <c r="X17" s="63">
        <f t="shared" si="5"/>
        <v>1</v>
      </c>
      <c r="Y17" s="64">
        <f t="shared" si="6"/>
        <v>4</v>
      </c>
      <c r="Z17" s="64">
        <f t="shared" si="7"/>
        <v>1</v>
      </c>
      <c r="AA17" s="64">
        <f t="shared" si="8"/>
        <v>2</v>
      </c>
      <c r="AB17" s="65">
        <f>V17*M17*H17</f>
        <v>72</v>
      </c>
      <c r="AC17" s="57">
        <f>W17*I17*N17</f>
        <v>12</v>
      </c>
      <c r="AD17" s="63">
        <f t="shared" si="9"/>
        <v>12</v>
      </c>
      <c r="AE17" s="55" t="str">
        <f>IF((D17/E17)/(H17/I17)/(M17/N17)=V17/W17,"○","×")</f>
        <v>○</v>
      </c>
      <c r="AF17" s="66">
        <f>(D17/E17)/(H17/I17)/(M17/N17)</f>
        <v>4.5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7"/>
  <sheetViews>
    <sheetView zoomScalePageLayoutView="0" workbookViewId="0" topLeftCell="D1">
      <selection activeCell="I15" sqref="I15"/>
    </sheetView>
  </sheetViews>
  <sheetFormatPr defaultColWidth="9.00390625" defaultRowHeight="13.5"/>
  <cols>
    <col min="1" max="1" width="12.75390625" style="21" bestFit="1" customWidth="1"/>
    <col min="2" max="2" width="6.75390625" style="21" bestFit="1" customWidth="1"/>
    <col min="3" max="3" width="7.125" style="21" bestFit="1" customWidth="1"/>
    <col min="4" max="4" width="8.625" style="21" bestFit="1" customWidth="1"/>
    <col min="5" max="5" width="7.25390625" style="22" bestFit="1" customWidth="1"/>
    <col min="6" max="6" width="6.25390625" style="21" bestFit="1" customWidth="1"/>
    <col min="7" max="7" width="6.875" style="21" bestFit="1" customWidth="1"/>
    <col min="8" max="8" width="5.875" style="21" bestFit="1" customWidth="1"/>
    <col min="9" max="9" width="5.875" style="22" bestFit="1" customWidth="1"/>
    <col min="10" max="10" width="6.875" style="24" bestFit="1" customWidth="1"/>
    <col min="11" max="11" width="6.50390625" style="21" bestFit="1" customWidth="1"/>
    <col min="12" max="12" width="6.875" style="21" bestFit="1" customWidth="1"/>
    <col min="13" max="13" width="8.625" style="21" bestFit="1" customWidth="1"/>
    <col min="14" max="14" width="7.25390625" style="22" bestFit="1" customWidth="1"/>
    <col min="15" max="15" width="6.875" style="24" bestFit="1" customWidth="1"/>
    <col min="16" max="16" width="4.375" style="21" bestFit="1" customWidth="1"/>
    <col min="17" max="17" width="5.25390625" style="32" bestFit="1" customWidth="1"/>
    <col min="18" max="18" width="12.875" style="32" bestFit="1" customWidth="1"/>
    <col min="19" max="20" width="8.875" style="32" bestFit="1" customWidth="1"/>
    <col min="21" max="21" width="7.00390625" style="32" bestFit="1" customWidth="1"/>
    <col min="22" max="22" width="5.25390625" style="31" bestFit="1" customWidth="1"/>
    <col min="23" max="23" width="4.375" style="31" bestFit="1" customWidth="1"/>
    <col min="24" max="24" width="3.125" style="26" bestFit="1" customWidth="1"/>
    <col min="25" max="25" width="4.50390625" style="27" bestFit="1" customWidth="1"/>
    <col min="26" max="27" width="3.125" style="27" bestFit="1" customWidth="1"/>
    <col min="28" max="28" width="6.50390625" style="23" bestFit="1" customWidth="1"/>
    <col min="29" max="29" width="8.625" style="23" bestFit="1" customWidth="1"/>
    <col min="30" max="30" width="7.25390625" style="23" bestFit="1" customWidth="1"/>
    <col min="31" max="31" width="3.375" style="21" bestFit="1" customWidth="1"/>
    <col min="32" max="32" width="11.25390625" style="39" bestFit="1" customWidth="1"/>
    <col min="33" max="16384" width="9.00390625" style="21" customWidth="1"/>
  </cols>
  <sheetData>
    <row r="1" spans="1:26" ht="18.75">
      <c r="A1" s="21" t="s">
        <v>28</v>
      </c>
      <c r="B1" s="21" t="s">
        <v>29</v>
      </c>
      <c r="C1" s="21" t="s">
        <v>32</v>
      </c>
      <c r="D1" s="19" t="s">
        <v>37</v>
      </c>
      <c r="E1" s="20" t="s">
        <v>38</v>
      </c>
      <c r="F1" s="21" t="s">
        <v>24</v>
      </c>
      <c r="G1" s="21" t="s">
        <v>33</v>
      </c>
      <c r="H1" s="19" t="s">
        <v>39</v>
      </c>
      <c r="I1" s="20" t="s">
        <v>40</v>
      </c>
      <c r="J1" s="21" t="s">
        <v>34</v>
      </c>
      <c r="K1" s="21" t="s">
        <v>25</v>
      </c>
      <c r="L1" s="21" t="s">
        <v>35</v>
      </c>
      <c r="M1" s="19" t="s">
        <v>41</v>
      </c>
      <c r="N1" s="20" t="s">
        <v>42</v>
      </c>
      <c r="O1" s="21" t="s">
        <v>36</v>
      </c>
      <c r="Q1" s="29" t="s">
        <v>30</v>
      </c>
      <c r="R1" s="29" t="s">
        <v>31</v>
      </c>
      <c r="S1" s="29" t="s">
        <v>26</v>
      </c>
      <c r="T1" s="29" t="s">
        <v>27</v>
      </c>
      <c r="U1" s="29"/>
      <c r="V1" s="30" t="s">
        <v>43</v>
      </c>
      <c r="W1" s="31" t="s">
        <v>44</v>
      </c>
      <c r="X1" s="25"/>
      <c r="Z1" s="28"/>
    </row>
    <row r="2" spans="1:32" s="40" customFormat="1" ht="18.75">
      <c r="A2" s="40">
        <f ca="1">RAND()</f>
        <v>0.9163834929474515</v>
      </c>
      <c r="B2" s="41">
        <f>RANK(A2,$A$2:$A$17,0)</f>
        <v>2</v>
      </c>
      <c r="C2" s="41"/>
      <c r="D2" s="42">
        <f ca="1">ROUND(RAND()*40+10,0)</f>
        <v>42</v>
      </c>
      <c r="E2" s="42">
        <f ca="1">ROUND(RAND()*40+10,0)</f>
        <v>27</v>
      </c>
      <c r="F2" s="43" t="s">
        <v>20</v>
      </c>
      <c r="G2" s="43"/>
      <c r="H2" s="42">
        <f ca="1">ROUND(RAND()*40+10,0)</f>
        <v>42</v>
      </c>
      <c r="I2" s="42">
        <f ca="1">ROUND(RAND()*40+10,0)</f>
        <v>47</v>
      </c>
      <c r="J2" s="44"/>
      <c r="K2" s="43" t="s">
        <v>20</v>
      </c>
      <c r="L2" s="43"/>
      <c r="M2" s="45">
        <f>IF(AD2=1,AB2,AB2/AD2)</f>
        <v>233</v>
      </c>
      <c r="N2" s="45">
        <f>IF(AD2=1,AC2,AC2/AD2)</f>
        <v>423</v>
      </c>
      <c r="O2" s="44"/>
      <c r="P2" s="43" t="s">
        <v>0</v>
      </c>
      <c r="Q2" s="46"/>
      <c r="R2" s="46">
        <f>IF(Y2=0,"",Y2)</f>
        <v>3</v>
      </c>
      <c r="S2" s="47">
        <f>IF(Z2=0,"",Z2)</f>
      </c>
      <c r="T2" s="47">
        <f>IF(Z2=0,"",AA2)</f>
      </c>
      <c r="U2" s="47">
        <f>IF(Z2=0,"","分数")</f>
      </c>
      <c r="V2" s="48">
        <f ca="1">ROUND(RAND()*19+1,0)+ROUNDUP((D2/E2+H2/I2)*W2,0)</f>
        <v>12</v>
      </c>
      <c r="W2" s="48">
        <f ca="1">ROUND(RAND()*8+2,0)</f>
        <v>4</v>
      </c>
      <c r="X2" s="49">
        <f>GCD(V2,W2)</f>
        <v>4</v>
      </c>
      <c r="Y2" s="50">
        <f>ROUNDDOWN(V2/W2,0)</f>
        <v>3</v>
      </c>
      <c r="Z2" s="50">
        <f>IF(X2=1,V2-Y2*AA2,V2/X2-Y2*AA2)</f>
        <v>0</v>
      </c>
      <c r="AA2" s="50">
        <f>IF(X2=1,W2,W2/X2)</f>
        <v>1</v>
      </c>
      <c r="AB2" s="51">
        <f>V2*E2*I2-W2*D2*I2-W2*E2*H2</f>
        <v>2796</v>
      </c>
      <c r="AC2" s="42">
        <f>E2*I2*W2</f>
        <v>5076</v>
      </c>
      <c r="AD2" s="49">
        <f>GCD(AB2,AC2)</f>
        <v>12</v>
      </c>
      <c r="AE2" s="40" t="str">
        <f>IF((D2/E2)+(H2/I2)+(M2/N2)=V2/W2,"○","×")</f>
        <v>○</v>
      </c>
      <c r="AF2" s="52">
        <f>(D2/E2)+(H2/I2)+(M2/N2)</f>
        <v>3</v>
      </c>
    </row>
    <row r="3" spans="1:32" s="40" customFormat="1" ht="18.75">
      <c r="A3" s="40">
        <f aca="true" ca="1" t="shared" si="0" ref="A3:A17">RAND()</f>
        <v>0.9988685524012046</v>
      </c>
      <c r="B3" s="41">
        <f aca="true" t="shared" si="1" ref="B3:B17">RANK(A3,$A$2:$A$17,0)</f>
        <v>1</v>
      </c>
      <c r="C3" s="41"/>
      <c r="D3" s="45">
        <f>IF(AD3=1,AB3,AB3/AD3)</f>
        <v>255</v>
      </c>
      <c r="E3" s="45">
        <f>IF(AD3=1,AC3,AC3/AD3)</f>
        <v>92</v>
      </c>
      <c r="F3" s="43" t="s">
        <v>20</v>
      </c>
      <c r="G3" s="43"/>
      <c r="H3" s="42">
        <f ca="1">ROUND(RAND()*40+10,0)</f>
        <v>18</v>
      </c>
      <c r="I3" s="42">
        <f ca="1">ROUND(RAND()*(H3-3)+10,0)</f>
        <v>24</v>
      </c>
      <c r="J3" s="44"/>
      <c r="K3" s="43" t="s">
        <v>21</v>
      </c>
      <c r="L3" s="43"/>
      <c r="M3" s="42">
        <f ca="1">ROUND(RAND()*(N3-1)+10,0)</f>
        <v>12</v>
      </c>
      <c r="N3" s="42">
        <f ca="1">ROUND(RAND()*40+10,0)</f>
        <v>23</v>
      </c>
      <c r="O3" s="44"/>
      <c r="P3" s="43" t="s">
        <v>0</v>
      </c>
      <c r="Q3" s="46"/>
      <c r="R3" s="46">
        <f aca="true" t="shared" si="2" ref="R3:S17">IF(Y3=0,"",Y3)</f>
        <v>3</v>
      </c>
      <c r="S3" s="47">
        <f t="shared" si="2"/>
      </c>
      <c r="T3" s="47">
        <f aca="true" t="shared" si="3" ref="T3:T17">IF(Z3=0,"",AA3)</f>
      </c>
      <c r="U3" s="47">
        <f aca="true" t="shared" si="4" ref="U3:U17">IF(Z3=0,"","分数")</f>
      </c>
      <c r="V3" s="48">
        <f ca="1">ROUND(RAND()*19+1,0)+ROUNDUP((H3/I3-M3/N3),0)*W3</f>
        <v>24</v>
      </c>
      <c r="W3" s="48">
        <f aca="true" ca="1" t="shared" si="5" ref="W3:W17">ROUND(RAND()*8+2,0)</f>
        <v>8</v>
      </c>
      <c r="X3" s="49">
        <f aca="true" t="shared" si="6" ref="X3:X17">GCD(V3,W3)</f>
        <v>8</v>
      </c>
      <c r="Y3" s="50">
        <f aca="true" t="shared" si="7" ref="Y3:Y17">ROUNDDOWN(V3/W3,0)</f>
        <v>3</v>
      </c>
      <c r="Z3" s="50">
        <f aca="true" t="shared" si="8" ref="Z3:Z17">IF(X3=1,V3-Y3*AA3,V3/X3-Y3*AA3)</f>
        <v>0</v>
      </c>
      <c r="AA3" s="50">
        <f aca="true" t="shared" si="9" ref="AA3:AA17">IF(X3=1,W3,W3/X3)</f>
        <v>1</v>
      </c>
      <c r="AB3" s="51">
        <f>V3*I3*N3-W3*H3*N3+W3*I3*M3</f>
        <v>12240</v>
      </c>
      <c r="AC3" s="42">
        <f>W3*I3*N3</f>
        <v>4416</v>
      </c>
      <c r="AD3" s="49">
        <f>GCD(AB3,AC3)</f>
        <v>48</v>
      </c>
      <c r="AE3" s="40" t="str">
        <f>IF((D3/E3)+(H3/I3)-(M3/N3)=V3/W3,"○","×")</f>
        <v>○</v>
      </c>
      <c r="AF3" s="52">
        <f>(D3/E3)+(H3/I3)-(M3/N3)</f>
        <v>3</v>
      </c>
    </row>
    <row r="4" spans="1:32" s="40" customFormat="1" ht="18.75">
      <c r="A4" s="40">
        <f ca="1" t="shared" si="0"/>
        <v>0.08453047438637995</v>
      </c>
      <c r="B4" s="41">
        <f t="shared" si="1"/>
        <v>14</v>
      </c>
      <c r="C4" s="41"/>
      <c r="D4" s="45">
        <f>IF(AD4=1,AB4,AB4/AD4)</f>
        <v>6</v>
      </c>
      <c r="E4" s="45">
        <f>IF(AD4=1,AC4,AC4/AD4)</f>
        <v>5</v>
      </c>
      <c r="F4" s="43" t="s">
        <v>20</v>
      </c>
      <c r="G4" s="43"/>
      <c r="H4" s="42">
        <f ca="1">IF(GCD(I4,M4)=1,N4*ROUND(RAND()*2+1,0),ROUND(RAND()*19+1,0))</f>
        <v>81</v>
      </c>
      <c r="I4" s="42">
        <f aca="true" ca="1" t="shared" si="10" ref="I4:I10">ROUND(RAND()*40+10,0)</f>
        <v>45</v>
      </c>
      <c r="J4" s="44"/>
      <c r="K4" s="53" t="s">
        <v>22</v>
      </c>
      <c r="L4" s="53"/>
      <c r="M4" s="42">
        <f ca="1">ROUND(RAND()*40+10,0)</f>
        <v>47</v>
      </c>
      <c r="N4" s="42">
        <f ca="1">ROUND(RAND()*40+10,0)</f>
        <v>27</v>
      </c>
      <c r="O4" s="44"/>
      <c r="P4" s="43" t="s">
        <v>0</v>
      </c>
      <c r="Q4" s="46"/>
      <c r="R4" s="46">
        <f t="shared" si="2"/>
        <v>4</v>
      </c>
      <c r="S4" s="47">
        <f t="shared" si="2"/>
        <v>1</v>
      </c>
      <c r="T4" s="47">
        <f t="shared" si="3"/>
        <v>3</v>
      </c>
      <c r="U4" s="47" t="str">
        <f t="shared" si="4"/>
        <v>分数</v>
      </c>
      <c r="V4" s="48">
        <f ca="1">ROUND(RAND()*18+2,0)+ROUNDUP((H4/I4)*(M4/N4),0)*W4</f>
        <v>39</v>
      </c>
      <c r="W4" s="48">
        <f ca="1" t="shared" si="5"/>
        <v>9</v>
      </c>
      <c r="X4" s="49">
        <f t="shared" si="6"/>
        <v>3</v>
      </c>
      <c r="Y4" s="50">
        <f t="shared" si="7"/>
        <v>4</v>
      </c>
      <c r="Z4" s="50">
        <f t="shared" si="8"/>
        <v>1</v>
      </c>
      <c r="AA4" s="50">
        <f t="shared" si="9"/>
        <v>3</v>
      </c>
      <c r="AB4" s="51">
        <f>V4*I4*N4-W4*H4*M4</f>
        <v>13122</v>
      </c>
      <c r="AC4" s="42">
        <f>W4*I4*N4</f>
        <v>10935</v>
      </c>
      <c r="AD4" s="49">
        <f>GCD(AB4,AC4)</f>
        <v>2187</v>
      </c>
      <c r="AE4" s="40" t="str">
        <f>IF((D4/E4)+(H4/I4)*(M4/N4)=V4/W4,"○","×")</f>
        <v>○</v>
      </c>
      <c r="AF4" s="52">
        <f>(D4/E4)+(H4/I4)*(M4/N4)</f>
        <v>4.333333333333333</v>
      </c>
    </row>
    <row r="5" spans="1:32" s="40" customFormat="1" ht="18.75">
      <c r="A5" s="40">
        <f ca="1" t="shared" si="0"/>
        <v>0.12104890288082704</v>
      </c>
      <c r="B5" s="41">
        <f t="shared" si="1"/>
        <v>13</v>
      </c>
      <c r="C5" s="41"/>
      <c r="D5" s="45">
        <f>IF(AD5=1,AB5,AB5/AD5)</f>
        <v>185</v>
      </c>
      <c r="E5" s="45">
        <f>IF(AD5=1,AC5,AC5/AD5)</f>
        <v>56</v>
      </c>
      <c r="F5" s="43" t="s">
        <v>20</v>
      </c>
      <c r="G5" s="43"/>
      <c r="H5" s="42">
        <f ca="1">IF(GCD(I5,N5)=1,M5*ROUND(RAND()*2+1,0),ROUND(RAND()*19+1,0))</f>
        <v>17</v>
      </c>
      <c r="I5" s="42">
        <f ca="1" t="shared" si="10"/>
        <v>47</v>
      </c>
      <c r="J5" s="44"/>
      <c r="K5" s="43" t="s">
        <v>23</v>
      </c>
      <c r="L5" s="43"/>
      <c r="M5" s="42">
        <f ca="1">ROUND(RAND()*40+10,0)</f>
        <v>16</v>
      </c>
      <c r="N5" s="42">
        <f ca="1">I5*ROUND(RAND()*2+1,0)</f>
        <v>94</v>
      </c>
      <c r="O5" s="44"/>
      <c r="P5" s="43" t="s">
        <v>0</v>
      </c>
      <c r="Q5" s="46"/>
      <c r="R5" s="46">
        <f t="shared" si="2"/>
        <v>5</v>
      </c>
      <c r="S5" s="47">
        <f t="shared" si="2"/>
        <v>3</v>
      </c>
      <c r="T5" s="47">
        <f t="shared" si="3"/>
        <v>7</v>
      </c>
      <c r="U5" s="47" t="str">
        <f t="shared" si="4"/>
        <v>分数</v>
      </c>
      <c r="V5" s="48">
        <f ca="1">ROUND(RAND()*18+2,0)+ROUNDUP((H5/I5)/(M5/N5),0)*W5</f>
        <v>38</v>
      </c>
      <c r="W5" s="48">
        <f ca="1" t="shared" si="5"/>
        <v>7</v>
      </c>
      <c r="X5" s="49">
        <f t="shared" si="6"/>
        <v>1</v>
      </c>
      <c r="Y5" s="50">
        <f t="shared" si="7"/>
        <v>5</v>
      </c>
      <c r="Z5" s="50">
        <f t="shared" si="8"/>
        <v>3</v>
      </c>
      <c r="AA5" s="50">
        <f t="shared" si="9"/>
        <v>7</v>
      </c>
      <c r="AB5" s="51">
        <f>V5*I5*M5-W5*H5*N5</f>
        <v>17390</v>
      </c>
      <c r="AC5" s="42">
        <f>W5*I5*M5</f>
        <v>5264</v>
      </c>
      <c r="AD5" s="49">
        <f aca="true" t="shared" si="11" ref="AD5:AD17">GCD(AB5,AC5)</f>
        <v>94</v>
      </c>
      <c r="AE5" s="40" t="str">
        <f>IF((D5/E5)+(H5/I5)/(M5/N5)=V5/W5,"○","×")</f>
        <v>○</v>
      </c>
      <c r="AF5" s="52">
        <f>(D5/E5)+(H5/I5)/(M5/N5)</f>
        <v>5.428571428571429</v>
      </c>
    </row>
    <row r="6" spans="1:32" s="40" customFormat="1" ht="18.75">
      <c r="A6" s="40">
        <f ca="1" t="shared" si="0"/>
        <v>0.35676379344395936</v>
      </c>
      <c r="B6" s="41">
        <f t="shared" si="1"/>
        <v>10</v>
      </c>
      <c r="C6" s="41"/>
      <c r="D6" s="42">
        <f ca="1">ROUND(RAND()*40+10,0)</f>
        <v>13</v>
      </c>
      <c r="E6" s="42">
        <f ca="1">ROUND(RAND()*(D6-2)+2,0)</f>
        <v>13</v>
      </c>
      <c r="F6" s="43" t="s">
        <v>21</v>
      </c>
      <c r="G6" s="43"/>
      <c r="H6" s="42">
        <f ca="1">ROUND(RAND()*(I6-2)+1,0)</f>
        <v>6</v>
      </c>
      <c r="I6" s="42">
        <f ca="1" t="shared" si="10"/>
        <v>24</v>
      </c>
      <c r="J6" s="44"/>
      <c r="K6" s="43" t="s">
        <v>20</v>
      </c>
      <c r="L6" s="43"/>
      <c r="M6" s="45">
        <f>IF(AD6=1,AB6,AB6/AD6)</f>
        <v>5</v>
      </c>
      <c r="N6" s="45">
        <f>IF(AD6=1,AC6,AC6/AD6)</f>
        <v>12</v>
      </c>
      <c r="O6" s="44"/>
      <c r="P6" s="43" t="s">
        <v>0</v>
      </c>
      <c r="Q6" s="46"/>
      <c r="R6" s="46">
        <f t="shared" si="2"/>
        <v>1</v>
      </c>
      <c r="S6" s="47">
        <f t="shared" si="2"/>
        <v>1</v>
      </c>
      <c r="T6" s="47">
        <f t="shared" si="3"/>
        <v>6</v>
      </c>
      <c r="U6" s="47" t="str">
        <f t="shared" si="4"/>
        <v>分数</v>
      </c>
      <c r="V6" s="48">
        <f ca="1">ROUND(RAND()*18+2,0)+ROUNDUP((D6/E6-H6/I6)*W6,0)</f>
        <v>7</v>
      </c>
      <c r="W6" s="48">
        <f ca="1" t="shared" si="5"/>
        <v>6</v>
      </c>
      <c r="X6" s="49">
        <f t="shared" si="6"/>
        <v>1</v>
      </c>
      <c r="Y6" s="50">
        <f t="shared" si="7"/>
        <v>1</v>
      </c>
      <c r="Z6" s="50">
        <f t="shared" si="8"/>
        <v>1</v>
      </c>
      <c r="AA6" s="50">
        <f t="shared" si="9"/>
        <v>6</v>
      </c>
      <c r="AB6" s="51">
        <f>V6*E6*I6-W6*D6*I6+W6*E6*H6</f>
        <v>780</v>
      </c>
      <c r="AC6" s="42">
        <f>E6*I6*W6</f>
        <v>1872</v>
      </c>
      <c r="AD6" s="49">
        <f>GCD(AB6,AC6)</f>
        <v>156</v>
      </c>
      <c r="AE6" s="40" t="str">
        <f>IF((D6/E6)-(H6/I6)+(M6/N6)=V6/W6,"○","×")</f>
        <v>○</v>
      </c>
      <c r="AF6" s="52">
        <f>(D6/E6)-(H6/I6)+(M6/N6)</f>
        <v>1.1666666666666667</v>
      </c>
    </row>
    <row r="7" spans="1:32" s="40" customFormat="1" ht="18.75">
      <c r="A7" s="40">
        <f ca="1" t="shared" si="0"/>
        <v>0.6750178315383535</v>
      </c>
      <c r="B7" s="41">
        <f t="shared" si="1"/>
        <v>7</v>
      </c>
      <c r="C7" s="41"/>
      <c r="D7" s="45">
        <f>IF(AD7=1,AB7,AB7/AD7)</f>
        <v>343</v>
      </c>
      <c r="E7" s="45">
        <f>IF(AD7=1,AC7,AC7/AD7)</f>
        <v>99</v>
      </c>
      <c r="F7" s="43" t="s">
        <v>21</v>
      </c>
      <c r="G7" s="43"/>
      <c r="H7" s="42">
        <f ca="1">ROUND(RAND()*(I7-2)+1,0)</f>
        <v>19</v>
      </c>
      <c r="I7" s="42">
        <f ca="1" t="shared" si="10"/>
        <v>33</v>
      </c>
      <c r="J7" s="44"/>
      <c r="K7" s="43" t="s">
        <v>21</v>
      </c>
      <c r="L7" s="43"/>
      <c r="M7" s="42">
        <f ca="1">ROUND(RAND()*(N7-2)+1,0)</f>
        <v>10</v>
      </c>
      <c r="N7" s="42">
        <f ca="1">ROUND(RAND()*40+10,0)</f>
        <v>18</v>
      </c>
      <c r="O7" s="44"/>
      <c r="P7" s="43" t="s">
        <v>0</v>
      </c>
      <c r="Q7" s="46"/>
      <c r="R7" s="46">
        <f t="shared" si="2"/>
        <v>2</v>
      </c>
      <c r="S7" s="47">
        <f t="shared" si="2"/>
        <v>1</v>
      </c>
      <c r="T7" s="47">
        <f t="shared" si="3"/>
        <v>3</v>
      </c>
      <c r="U7" s="47" t="str">
        <f t="shared" si="4"/>
        <v>分数</v>
      </c>
      <c r="V7" s="48">
        <f ca="1">ROUND(RAND()*19+1,0)+ROUNDUP((H7/I7+M7/N7),0)*W7</f>
        <v>7</v>
      </c>
      <c r="W7" s="48">
        <f ca="1" t="shared" si="5"/>
        <v>3</v>
      </c>
      <c r="X7" s="49">
        <f t="shared" si="6"/>
        <v>1</v>
      </c>
      <c r="Y7" s="50">
        <f t="shared" si="7"/>
        <v>2</v>
      </c>
      <c r="Z7" s="50">
        <f t="shared" si="8"/>
        <v>1</v>
      </c>
      <c r="AA7" s="50">
        <f t="shared" si="9"/>
        <v>3</v>
      </c>
      <c r="AB7" s="51">
        <f>V7*I7*N7+W7*H7*N7+W7*I7*M7</f>
        <v>6174</v>
      </c>
      <c r="AC7" s="42">
        <f>W7*I7*N7</f>
        <v>1782</v>
      </c>
      <c r="AD7" s="49">
        <f t="shared" si="11"/>
        <v>18</v>
      </c>
      <c r="AE7" s="40" t="str">
        <f>IF((D7/E7)-(H7/I7)-(M7/N7)=V7/W7,"○","×")</f>
        <v>○</v>
      </c>
      <c r="AF7" s="52">
        <f>(D7/E7)-(H7/I7)-(M7/N7)</f>
        <v>2.333333333333333</v>
      </c>
    </row>
    <row r="8" spans="1:32" s="40" customFormat="1" ht="18.75">
      <c r="A8" s="40">
        <f ca="1" t="shared" si="0"/>
        <v>0.44318092974169065</v>
      </c>
      <c r="B8" s="41">
        <f t="shared" si="1"/>
        <v>9</v>
      </c>
      <c r="C8" s="41"/>
      <c r="D8" s="45">
        <f>IF(AD8=1,AB8,AB8/AD8)</f>
        <v>439</v>
      </c>
      <c r="E8" s="45">
        <f>IF(AD8=1,AC8,AC8/AD8)</f>
        <v>200</v>
      </c>
      <c r="F8" s="43" t="s">
        <v>21</v>
      </c>
      <c r="G8" s="43"/>
      <c r="H8" s="42">
        <f ca="1">IF(GCD(I8,M8)=1,N8*ROUND(RAND()*2+1,0),ROUND(RAND()*19+1,0))</f>
        <v>2</v>
      </c>
      <c r="I8" s="42">
        <f ca="1" t="shared" si="10"/>
        <v>28</v>
      </c>
      <c r="J8" s="44"/>
      <c r="K8" s="53" t="s">
        <v>22</v>
      </c>
      <c r="L8" s="53"/>
      <c r="M8" s="42">
        <f ca="1">ROUND(RAND()*40+10,0)</f>
        <v>49</v>
      </c>
      <c r="N8" s="42">
        <f ca="1">ROUND(RAND()*40+10,0)</f>
        <v>50</v>
      </c>
      <c r="O8" s="44"/>
      <c r="P8" s="43" t="s">
        <v>0</v>
      </c>
      <c r="Q8" s="46"/>
      <c r="R8" s="46">
        <f t="shared" si="2"/>
        <v>2</v>
      </c>
      <c r="S8" s="47">
        <f t="shared" si="2"/>
        <v>1</v>
      </c>
      <c r="T8" s="47">
        <f t="shared" si="3"/>
        <v>8</v>
      </c>
      <c r="U8" s="47" t="str">
        <f t="shared" si="4"/>
        <v>分数</v>
      </c>
      <c r="V8" s="48">
        <f ca="1">ROUND(RAND()*18+2,0)+ROUNDUP((H8/I8)*(M8/N8),0)*ROUNDUP(W8/2,0)</f>
        <v>17</v>
      </c>
      <c r="W8" s="48">
        <f ca="1" t="shared" si="5"/>
        <v>8</v>
      </c>
      <c r="X8" s="49">
        <f t="shared" si="6"/>
        <v>1</v>
      </c>
      <c r="Y8" s="50">
        <f t="shared" si="7"/>
        <v>2</v>
      </c>
      <c r="Z8" s="50">
        <f t="shared" si="8"/>
        <v>1</v>
      </c>
      <c r="AA8" s="50">
        <f t="shared" si="9"/>
        <v>8</v>
      </c>
      <c r="AB8" s="51">
        <f>V8*I8*N8+W8*H8*M8</f>
        <v>24584</v>
      </c>
      <c r="AC8" s="42">
        <f>W8*I8*N8</f>
        <v>11200</v>
      </c>
      <c r="AD8" s="49">
        <f t="shared" si="11"/>
        <v>56</v>
      </c>
      <c r="AE8" s="40" t="str">
        <f>IF((D8/E8)-(H8/I8)*(M8/N8)=V8/W8,"○","×")</f>
        <v>○</v>
      </c>
      <c r="AF8" s="52">
        <f>(D8/E8)-(H8/I8)*(M8/N8)</f>
        <v>2.125</v>
      </c>
    </row>
    <row r="9" spans="1:36" s="54" customFormat="1" ht="18.75">
      <c r="A9" s="40">
        <f ca="1" t="shared" si="0"/>
        <v>0.08408491493988812</v>
      </c>
      <c r="B9" s="41">
        <f t="shared" si="1"/>
        <v>15</v>
      </c>
      <c r="C9" s="41"/>
      <c r="D9" s="45">
        <f>IF(AD9=1,AB9,AB9/AD9)</f>
        <v>93</v>
      </c>
      <c r="E9" s="45">
        <f>IF(AD9=1,AC9,AC9/AD9)</f>
        <v>14</v>
      </c>
      <c r="F9" s="43" t="s">
        <v>21</v>
      </c>
      <c r="G9" s="53"/>
      <c r="H9" s="42">
        <f ca="1">IF(GCD(I9,N9)=1,M9*ROUND(RAND()*2+1,0),ROUND(RAND()*9+1,0)+I9)</f>
        <v>30</v>
      </c>
      <c r="I9" s="42">
        <f ca="1" t="shared" si="10"/>
        <v>21</v>
      </c>
      <c r="J9" s="44"/>
      <c r="K9" s="43" t="s">
        <v>23</v>
      </c>
      <c r="L9" s="43"/>
      <c r="M9" s="42">
        <f ca="1">ROUND(RAND()*40+10,0)</f>
        <v>42</v>
      </c>
      <c r="N9" s="42">
        <f ca="1">I9*ROUND(RAND()*2+1,0)</f>
        <v>63</v>
      </c>
      <c r="O9" s="44"/>
      <c r="P9" s="43" t="s">
        <v>0</v>
      </c>
      <c r="Q9" s="46"/>
      <c r="R9" s="46">
        <f t="shared" si="2"/>
        <v>4</v>
      </c>
      <c r="S9" s="47">
        <f t="shared" si="2"/>
        <v>1</v>
      </c>
      <c r="T9" s="47">
        <f t="shared" si="3"/>
        <v>2</v>
      </c>
      <c r="U9" s="47" t="str">
        <f t="shared" si="4"/>
        <v>分数</v>
      </c>
      <c r="V9" s="48">
        <f ca="1">ROUND(RAND()*18+2,0)+ROUNDUP((H9/I9)/(M9/N9),0)*ROUNDUP(W9/2,0)</f>
        <v>9</v>
      </c>
      <c r="W9" s="48">
        <f ca="1" t="shared" si="5"/>
        <v>2</v>
      </c>
      <c r="X9" s="49">
        <f t="shared" si="6"/>
        <v>1</v>
      </c>
      <c r="Y9" s="50">
        <f t="shared" si="7"/>
        <v>4</v>
      </c>
      <c r="Z9" s="50">
        <f t="shared" si="8"/>
        <v>1</v>
      </c>
      <c r="AA9" s="50">
        <f t="shared" si="9"/>
        <v>2</v>
      </c>
      <c r="AB9" s="51">
        <f>V9*I9*M9+W9*H9*N9</f>
        <v>11718</v>
      </c>
      <c r="AC9" s="42">
        <f>W9*I9*M9</f>
        <v>1764</v>
      </c>
      <c r="AD9" s="49">
        <f t="shared" si="11"/>
        <v>126</v>
      </c>
      <c r="AE9" s="40" t="str">
        <f>IF((D9/E9)-(H9/I9)/(M9/N9)=V9/W9,"○","×")</f>
        <v>○</v>
      </c>
      <c r="AF9" s="52">
        <f>(D9/E9)-(H9/I9)/(M9/N9)</f>
        <v>4.5</v>
      </c>
      <c r="AG9" s="40"/>
      <c r="AH9" s="40"/>
      <c r="AI9" s="40"/>
      <c r="AJ9" s="40"/>
    </row>
    <row r="10" spans="1:32" s="40" customFormat="1" ht="18.75">
      <c r="A10" s="40">
        <f ca="1" t="shared" si="0"/>
        <v>0.1961507400492195</v>
      </c>
      <c r="B10" s="41">
        <f t="shared" si="1"/>
        <v>12</v>
      </c>
      <c r="C10" s="41"/>
      <c r="D10" s="42">
        <f ca="1">IF(GCD(E10,H10)=1,I10*ROUND(RAND()*2+1,0),ROUND(RAND()*19+1,0))</f>
        <v>80</v>
      </c>
      <c r="E10" s="42">
        <f ca="1">ROUND(RAND()*40+10,0)</f>
        <v>46</v>
      </c>
      <c r="F10" s="53" t="s">
        <v>22</v>
      </c>
      <c r="G10" s="53"/>
      <c r="H10" s="42">
        <f ca="1">ROUND(RAND()*40+10,0)</f>
        <v>15</v>
      </c>
      <c r="I10" s="42">
        <f ca="1" t="shared" si="10"/>
        <v>40</v>
      </c>
      <c r="J10" s="44"/>
      <c r="K10" s="43" t="s">
        <v>20</v>
      </c>
      <c r="L10" s="43"/>
      <c r="M10" s="45">
        <f>IF(AD10=1,AB10,AB10/AD10)</f>
        <v>116</v>
      </c>
      <c r="N10" s="45">
        <f>IF(AD10=1,AC10,AC10/AD10)</f>
        <v>69</v>
      </c>
      <c r="O10" s="44"/>
      <c r="P10" s="43" t="s">
        <v>0</v>
      </c>
      <c r="Q10" s="46"/>
      <c r="R10" s="46">
        <f t="shared" si="2"/>
        <v>2</v>
      </c>
      <c r="S10" s="47">
        <f t="shared" si="2"/>
        <v>1</v>
      </c>
      <c r="T10" s="47">
        <f t="shared" si="3"/>
        <v>3</v>
      </c>
      <c r="U10" s="47" t="str">
        <f t="shared" si="4"/>
        <v>分数</v>
      </c>
      <c r="V10" s="48">
        <f ca="1">ROUND(RAND()*19+1,0)+ROUNDUP((D10/E10)*(H10/I10),0)*ROUNDUP(W10*1.5,0)</f>
        <v>14</v>
      </c>
      <c r="W10" s="48">
        <f ca="1" t="shared" si="5"/>
        <v>6</v>
      </c>
      <c r="X10" s="49">
        <f t="shared" si="6"/>
        <v>2</v>
      </c>
      <c r="Y10" s="50">
        <f t="shared" si="7"/>
        <v>2</v>
      </c>
      <c r="Z10" s="50">
        <f t="shared" si="8"/>
        <v>1</v>
      </c>
      <c r="AA10" s="50">
        <f t="shared" si="9"/>
        <v>3</v>
      </c>
      <c r="AB10" s="51">
        <f>V10*E10*I10-W10*D10*H10</f>
        <v>18560</v>
      </c>
      <c r="AC10" s="42">
        <f>W10*E10*I10</f>
        <v>11040</v>
      </c>
      <c r="AD10" s="49">
        <f t="shared" si="11"/>
        <v>160</v>
      </c>
      <c r="AE10" s="40" t="str">
        <f>IF((D10/E10)*(H10/I10)+(M10/N10)=V10/W10,"○","×")</f>
        <v>○</v>
      </c>
      <c r="AF10" s="52">
        <f>(D10/E10)*(H10/I10)+(M10/N10)</f>
        <v>2.333333333333333</v>
      </c>
    </row>
    <row r="11" spans="1:32" s="40" customFormat="1" ht="18.75">
      <c r="A11" s="40">
        <f ca="1" t="shared" si="0"/>
        <v>0.6027385987034686</v>
      </c>
      <c r="B11" s="41">
        <f t="shared" si="1"/>
        <v>8</v>
      </c>
      <c r="C11" s="41"/>
      <c r="D11" s="42">
        <f ca="1">ROUND(RAND()*19+1,0)+E11*2</f>
        <v>84</v>
      </c>
      <c r="E11" s="42">
        <f ca="1">ROUND(RAND()*40+10,0)</f>
        <v>40</v>
      </c>
      <c r="F11" s="53" t="s">
        <v>22</v>
      </c>
      <c r="G11" s="53"/>
      <c r="H11" s="42">
        <f ca="1">ROUND(RAND()*19+1,0)+I11*2</f>
        <v>519</v>
      </c>
      <c r="I11" s="42">
        <f ca="1">D11*ROUND(RAND()*2+1,0)</f>
        <v>252</v>
      </c>
      <c r="J11" s="44"/>
      <c r="K11" s="43" t="s">
        <v>21</v>
      </c>
      <c r="L11" s="43"/>
      <c r="M11" s="45">
        <f>IF(AD11=1,AB11,AB11/AD11)</f>
        <v>93</v>
      </c>
      <c r="N11" s="45">
        <f>IF(AD11=1,AC11,AC11/AD11)</f>
        <v>40</v>
      </c>
      <c r="O11" s="44"/>
      <c r="P11" s="43" t="s">
        <v>0</v>
      </c>
      <c r="Q11" s="46"/>
      <c r="R11" s="46">
        <f t="shared" si="2"/>
        <v>2</v>
      </c>
      <c r="S11" s="47">
        <f t="shared" si="2"/>
      </c>
      <c r="T11" s="47">
        <f t="shared" si="3"/>
      </c>
      <c r="U11" s="47">
        <f t="shared" si="4"/>
      </c>
      <c r="V11" s="48">
        <f ca="1">ROUNDDOWN((D11/E11)*(H11/I11),0)*W11-ROUND(RAND()*(ROUNDDOWN(((D11/E11)*(H11/I11)-1),0)*W11-2)+1,0)</f>
        <v>4</v>
      </c>
      <c r="W11" s="48">
        <f ca="1" t="shared" si="5"/>
        <v>2</v>
      </c>
      <c r="X11" s="49">
        <f t="shared" si="6"/>
        <v>2</v>
      </c>
      <c r="Y11" s="50">
        <f t="shared" si="7"/>
        <v>2</v>
      </c>
      <c r="Z11" s="50">
        <f t="shared" si="8"/>
        <v>0</v>
      </c>
      <c r="AA11" s="50">
        <f t="shared" si="9"/>
        <v>1</v>
      </c>
      <c r="AB11" s="51">
        <f>D11*H11*W11-E11*I11*V11</f>
        <v>46872</v>
      </c>
      <c r="AC11" s="42">
        <f>W11*E11*I11</f>
        <v>20160</v>
      </c>
      <c r="AD11" s="49">
        <f t="shared" si="11"/>
        <v>504</v>
      </c>
      <c r="AE11" s="40" t="str">
        <f>IF((D11/E11)*(H11/I11)-(M11/N11)=V11/W11,"○","×")</f>
        <v>○</v>
      </c>
      <c r="AF11" s="52">
        <f>(D11/E11)*(H11/I11)-(M11/N11)</f>
        <v>2</v>
      </c>
    </row>
    <row r="12" spans="1:32" s="40" customFormat="1" ht="18.75">
      <c r="A12" s="40">
        <f ca="1" t="shared" si="0"/>
        <v>0.25510073452250803</v>
      </c>
      <c r="B12" s="41">
        <f t="shared" si="1"/>
        <v>11</v>
      </c>
      <c r="C12" s="41"/>
      <c r="D12" s="45">
        <f>IF(AD12=1,AB12,AB12/AD12)</f>
        <v>36</v>
      </c>
      <c r="E12" s="45">
        <f>IF(AD12=1,AC12,AC12/AD12)</f>
        <v>215</v>
      </c>
      <c r="F12" s="53" t="s">
        <v>22</v>
      </c>
      <c r="G12" s="53"/>
      <c r="H12" s="42">
        <f ca="1">IF(GCD(I12,M12)=1,N12*ROUND(RAND()*2+1,0),ROUND(RAND()*19+1,0))</f>
        <v>44</v>
      </c>
      <c r="I12" s="42">
        <f ca="1">ROUND(RAND()*40+10,0)</f>
        <v>12</v>
      </c>
      <c r="J12" s="44"/>
      <c r="K12" s="53" t="s">
        <v>22</v>
      </c>
      <c r="L12" s="53"/>
      <c r="M12" s="42">
        <f ca="1">ROUND(RAND()*40+10,0)</f>
        <v>43</v>
      </c>
      <c r="N12" s="42">
        <f ca="1">ROUND(RAND()*40+10,0)</f>
        <v>22</v>
      </c>
      <c r="O12" s="44"/>
      <c r="P12" s="43" t="s">
        <v>0</v>
      </c>
      <c r="Q12" s="46"/>
      <c r="R12" s="46">
        <f t="shared" si="2"/>
        <v>1</v>
      </c>
      <c r="S12" s="47">
        <f t="shared" si="2"/>
        <v>1</v>
      </c>
      <c r="T12" s="47">
        <f t="shared" si="3"/>
        <v>5</v>
      </c>
      <c r="U12" s="47" t="str">
        <f t="shared" si="4"/>
        <v>分数</v>
      </c>
      <c r="V12" s="48">
        <f ca="1">ROUND(RAND()*18+2,0)</f>
        <v>12</v>
      </c>
      <c r="W12" s="48">
        <f ca="1" t="shared" si="5"/>
        <v>10</v>
      </c>
      <c r="X12" s="49">
        <f t="shared" si="6"/>
        <v>2</v>
      </c>
      <c r="Y12" s="50">
        <f t="shared" si="7"/>
        <v>1</v>
      </c>
      <c r="Z12" s="50">
        <f t="shared" si="8"/>
        <v>1</v>
      </c>
      <c r="AA12" s="50">
        <f t="shared" si="9"/>
        <v>5</v>
      </c>
      <c r="AB12" s="51">
        <f>V12*I12*N12</f>
        <v>3168</v>
      </c>
      <c r="AC12" s="42">
        <f>W12*H12*M12</f>
        <v>18920</v>
      </c>
      <c r="AD12" s="49">
        <f t="shared" si="11"/>
        <v>88</v>
      </c>
      <c r="AE12" s="40" t="str">
        <f>IF((D12/E12)*(H12/I12)*(M12/N12)=V12/W12,"○","×")</f>
        <v>○</v>
      </c>
      <c r="AF12" s="52">
        <f>(D12/E12)*(H12/I12)*(M12/N12)</f>
        <v>1.2</v>
      </c>
    </row>
    <row r="13" spans="1:32" s="40" customFormat="1" ht="18.75">
      <c r="A13" s="40">
        <f ca="1" t="shared" si="0"/>
        <v>0.7222218575296213</v>
      </c>
      <c r="B13" s="41">
        <f t="shared" si="1"/>
        <v>5</v>
      </c>
      <c r="C13" s="41"/>
      <c r="D13" s="45">
        <f>IF(AD13=1,AB13,AB13/AD13)</f>
        <v>637</v>
      </c>
      <c r="E13" s="45">
        <f>IF(AD13=1,AC13,AC13/AD13)</f>
        <v>60</v>
      </c>
      <c r="F13" s="53" t="s">
        <v>22</v>
      </c>
      <c r="G13" s="53"/>
      <c r="H13" s="42">
        <f ca="1">IF(GCD(I13,N13)=1,M13*ROUND(RAND()*2+1,0),ROUND(RAND()*19+1,0))</f>
        <v>3</v>
      </c>
      <c r="I13" s="42">
        <f ca="1">ROUND(RAND()*40+10,0)</f>
        <v>27</v>
      </c>
      <c r="J13" s="44"/>
      <c r="K13" s="43" t="s">
        <v>23</v>
      </c>
      <c r="L13" s="43"/>
      <c r="M13" s="42">
        <f ca="1">ROUND(RAND()*40+10,0)</f>
        <v>49</v>
      </c>
      <c r="N13" s="42">
        <f ca="1">I13*ROUND(RAND()*2+1,0)</f>
        <v>54</v>
      </c>
      <c r="O13" s="44"/>
      <c r="P13" s="43" t="s">
        <v>0</v>
      </c>
      <c r="Q13" s="46"/>
      <c r="R13" s="46">
        <f t="shared" si="2"/>
        <v>1</v>
      </c>
      <c r="S13" s="47">
        <f t="shared" si="2"/>
        <v>3</v>
      </c>
      <c r="T13" s="47">
        <f t="shared" si="3"/>
        <v>10</v>
      </c>
      <c r="U13" s="47" t="str">
        <f t="shared" si="4"/>
        <v>分数</v>
      </c>
      <c r="V13" s="48">
        <f ca="1">ROUND(RAND()*18+2,0)</f>
        <v>13</v>
      </c>
      <c r="W13" s="48">
        <f ca="1" t="shared" si="5"/>
        <v>10</v>
      </c>
      <c r="X13" s="49">
        <f t="shared" si="6"/>
        <v>1</v>
      </c>
      <c r="Y13" s="50">
        <f t="shared" si="7"/>
        <v>1</v>
      </c>
      <c r="Z13" s="50">
        <f t="shared" si="8"/>
        <v>3</v>
      </c>
      <c r="AA13" s="50">
        <f t="shared" si="9"/>
        <v>10</v>
      </c>
      <c r="AB13" s="51">
        <f>V13*I13*M13</f>
        <v>17199</v>
      </c>
      <c r="AC13" s="42">
        <f>W13*H13*N13</f>
        <v>1620</v>
      </c>
      <c r="AD13" s="49">
        <f t="shared" si="11"/>
        <v>27</v>
      </c>
      <c r="AE13" s="40" t="str">
        <f>IF((D13/E13)*(H13/I13)/(M13/N13)=V13/W13,"○","×")</f>
        <v>○</v>
      </c>
      <c r="AF13" s="52">
        <f>(D13/E13)*(H13/I13)/(M13/N13)</f>
        <v>1.2999999999999998</v>
      </c>
    </row>
    <row r="14" spans="1:32" s="40" customFormat="1" ht="18.75">
      <c r="A14" s="40">
        <f ca="1" t="shared" si="0"/>
        <v>0.005098475386285717</v>
      </c>
      <c r="B14" s="41">
        <f t="shared" si="1"/>
        <v>16</v>
      </c>
      <c r="C14" s="41"/>
      <c r="D14" s="42">
        <f ca="1">ROUND(RAND()*40+10,0)</f>
        <v>47</v>
      </c>
      <c r="E14" s="42">
        <f ca="1">ROUND(RAND()*40+10,0)</f>
        <v>21</v>
      </c>
      <c r="F14" s="43" t="s">
        <v>23</v>
      </c>
      <c r="G14" s="43"/>
      <c r="H14" s="42">
        <f ca="1">ROUND(RAND()*40+10,0)</f>
        <v>10</v>
      </c>
      <c r="I14" s="42">
        <f ca="1">IF(GCD(E14,H14)=1,D14*ROUND(RAND()*2+1,0),ROUND(RAND()*18+2,0))</f>
        <v>94</v>
      </c>
      <c r="J14" s="44"/>
      <c r="K14" s="43" t="s">
        <v>20</v>
      </c>
      <c r="L14" s="43"/>
      <c r="M14" s="45">
        <f>IF(AD14=1,AB14,AB14/AD14)</f>
        <v>548</v>
      </c>
      <c r="N14" s="45">
        <f>IF(AD14=1,AC14,AC14/AD14)</f>
        <v>315</v>
      </c>
      <c r="O14" s="44"/>
      <c r="P14" s="43" t="s">
        <v>0</v>
      </c>
      <c r="Q14" s="46"/>
      <c r="R14" s="46">
        <f t="shared" si="2"/>
        <v>22</v>
      </c>
      <c r="S14" s="47">
        <f t="shared" si="2"/>
        <v>7</v>
      </c>
      <c r="T14" s="47">
        <f t="shared" si="3"/>
        <v>9</v>
      </c>
      <c r="U14" s="47" t="str">
        <f t="shared" si="4"/>
        <v>分数</v>
      </c>
      <c r="V14" s="48">
        <f ca="1">ROUNDUP((D14/E14)/(H14/I14),0)*W14+ROUND(RAND()*18+2,0)</f>
        <v>205</v>
      </c>
      <c r="W14" s="48">
        <f ca="1" t="shared" si="5"/>
        <v>9</v>
      </c>
      <c r="X14" s="49">
        <f t="shared" si="6"/>
        <v>1</v>
      </c>
      <c r="Y14" s="50">
        <f t="shared" si="7"/>
        <v>22</v>
      </c>
      <c r="Z14" s="50">
        <f t="shared" si="8"/>
        <v>7</v>
      </c>
      <c r="AA14" s="50">
        <f t="shared" si="9"/>
        <v>9</v>
      </c>
      <c r="AB14" s="51">
        <f>V14*E14*H14-W14*D14*I14</f>
        <v>3288</v>
      </c>
      <c r="AC14" s="42">
        <f>W14*E14*H14</f>
        <v>1890</v>
      </c>
      <c r="AD14" s="49">
        <f t="shared" si="11"/>
        <v>6</v>
      </c>
      <c r="AE14" s="40" t="str">
        <f>IF((D14/E14)/(H14/I14)+(M14/N14)=V14/W14,"○","×")</f>
        <v>○</v>
      </c>
      <c r="AF14" s="52">
        <f>(D14/E14)/(H14/I14)+(M14/N14)</f>
        <v>22.77777777777778</v>
      </c>
    </row>
    <row r="15" spans="1:32" s="40" customFormat="1" ht="18.75">
      <c r="A15" s="40">
        <f ca="1" t="shared" si="0"/>
        <v>0.7102868103037709</v>
      </c>
      <c r="B15" s="41">
        <f t="shared" si="1"/>
        <v>6</v>
      </c>
      <c r="C15" s="41"/>
      <c r="D15" s="42">
        <f ca="1">ROUND(RAND()*19+1,0)+E15*2</f>
        <v>33</v>
      </c>
      <c r="E15" s="42">
        <f ca="1">ROUND(RAND()*40+10,0)</f>
        <v>14</v>
      </c>
      <c r="F15" s="43" t="s">
        <v>23</v>
      </c>
      <c r="G15" s="43"/>
      <c r="H15" s="42">
        <f ca="1">ROUND(RAND()*40+10,0)</f>
        <v>19</v>
      </c>
      <c r="I15" s="42">
        <f ca="1">IF(GCD(D15,H15)=1,E15*ROUND(RAND()*1+2,0),ROUND(RAND()*40+10,0)+H15)</f>
        <v>42</v>
      </c>
      <c r="J15" s="44"/>
      <c r="K15" s="43" t="s">
        <v>21</v>
      </c>
      <c r="L15" s="43"/>
      <c r="M15" s="45">
        <f>IF(AD15=1,AB15,AB15/AD15)</f>
        <v>4</v>
      </c>
      <c r="N15" s="45">
        <f>IF(AD15=1,AC15,AC15/AD15)</f>
        <v>19</v>
      </c>
      <c r="O15" s="44"/>
      <c r="P15" s="43" t="s">
        <v>0</v>
      </c>
      <c r="Q15" s="46"/>
      <c r="R15" s="46">
        <f t="shared" si="2"/>
        <v>5</v>
      </c>
      <c r="S15" s="47">
        <f t="shared" si="2"/>
      </c>
      <c r="T15" s="47">
        <f t="shared" si="3"/>
      </c>
      <c r="U15" s="47">
        <f t="shared" si="4"/>
      </c>
      <c r="V15" s="48">
        <f ca="1">ROUND(RAND()*((D15/E15)/(H15/I15)-1)+1,0)*W15</f>
        <v>40</v>
      </c>
      <c r="W15" s="48">
        <f ca="1" t="shared" si="5"/>
        <v>8</v>
      </c>
      <c r="X15" s="49">
        <f t="shared" si="6"/>
        <v>8</v>
      </c>
      <c r="Y15" s="50">
        <f t="shared" si="7"/>
        <v>5</v>
      </c>
      <c r="Z15" s="50">
        <f t="shared" si="8"/>
        <v>0</v>
      </c>
      <c r="AA15" s="50">
        <f t="shared" si="9"/>
        <v>1</v>
      </c>
      <c r="AB15" s="51">
        <f>D15*I15*W15-E15*H15*V15</f>
        <v>448</v>
      </c>
      <c r="AC15" s="42">
        <f>W15*E15*H15</f>
        <v>2128</v>
      </c>
      <c r="AD15" s="49">
        <f t="shared" si="11"/>
        <v>112</v>
      </c>
      <c r="AE15" s="40" t="str">
        <f>IF((D15/E15)/(H15/I15)-(M15/N15)=V15/W15,"○","×")</f>
        <v>○</v>
      </c>
      <c r="AF15" s="52">
        <f>(D15/E15)/(H15/I15)-(M15/N15)</f>
        <v>5</v>
      </c>
    </row>
    <row r="16" spans="1:32" s="40" customFormat="1" ht="18.75">
      <c r="A16" s="40">
        <f ca="1" t="shared" si="0"/>
        <v>0.8822730169127349</v>
      </c>
      <c r="B16" s="41">
        <f t="shared" si="1"/>
        <v>3</v>
      </c>
      <c r="C16" s="41"/>
      <c r="D16" s="45">
        <f>IF(AD16=1,AB16,AB16/AD16)</f>
        <v>94</v>
      </c>
      <c r="E16" s="45">
        <f>IF(AD16=1,AC16,AC16/AD16)</f>
        <v>175</v>
      </c>
      <c r="F16" s="43" t="s">
        <v>23</v>
      </c>
      <c r="G16" s="43"/>
      <c r="H16" s="42">
        <f ca="1">ROUND(RAND()*40+10,0)</f>
        <v>10</v>
      </c>
      <c r="I16" s="42">
        <f ca="1">ROUND(RAND()*40+10,0)</f>
        <v>35</v>
      </c>
      <c r="J16" s="44"/>
      <c r="K16" s="53" t="s">
        <v>22</v>
      </c>
      <c r="L16" s="53"/>
      <c r="M16" s="42">
        <f ca="1">IF(GCD(N16,H16)=1,I16*ROUND(RAND()*2+1,0),ROUND(RAND()*18+2,0))</f>
        <v>70</v>
      </c>
      <c r="N16" s="42">
        <f ca="1">ROUND(RAND()*40+10,0)</f>
        <v>47</v>
      </c>
      <c r="O16" s="44"/>
      <c r="P16" s="43" t="s">
        <v>0</v>
      </c>
      <c r="Q16" s="46"/>
      <c r="R16" s="46">
        <f t="shared" si="2"/>
        <v>2</v>
      </c>
      <c r="S16" s="47">
        <f t="shared" si="2"/>
        <v>4</v>
      </c>
      <c r="T16" s="47">
        <f t="shared" si="3"/>
        <v>5</v>
      </c>
      <c r="U16" s="47" t="str">
        <f t="shared" si="4"/>
        <v>分数</v>
      </c>
      <c r="V16" s="48">
        <f ca="1">ROUND(RAND()*19+1,0)</f>
        <v>14</v>
      </c>
      <c r="W16" s="48">
        <f ca="1" t="shared" si="5"/>
        <v>5</v>
      </c>
      <c r="X16" s="49">
        <f t="shared" si="6"/>
        <v>1</v>
      </c>
      <c r="Y16" s="50">
        <f t="shared" si="7"/>
        <v>2</v>
      </c>
      <c r="Z16" s="50">
        <f t="shared" si="8"/>
        <v>4</v>
      </c>
      <c r="AA16" s="50">
        <f t="shared" si="9"/>
        <v>5</v>
      </c>
      <c r="AB16" s="51">
        <f>V16*H16*N16</f>
        <v>6580</v>
      </c>
      <c r="AC16" s="42">
        <f>W16*I16*M16</f>
        <v>12250</v>
      </c>
      <c r="AD16" s="49">
        <f t="shared" si="11"/>
        <v>70</v>
      </c>
      <c r="AE16" s="40" t="str">
        <f>IF((D16/E16)/(H16/I16)*(M16/N16)=V16/W16,"○","×")</f>
        <v>○</v>
      </c>
      <c r="AF16" s="52">
        <f>(D16/E16)/(H16/I16)*(M16/N16)</f>
        <v>2.8</v>
      </c>
    </row>
    <row r="17" spans="1:32" s="40" customFormat="1" ht="18.75">
      <c r="A17" s="40">
        <f ca="1" t="shared" si="0"/>
        <v>0.7894351580725978</v>
      </c>
      <c r="B17" s="41">
        <f t="shared" si="1"/>
        <v>4</v>
      </c>
      <c r="C17" s="41"/>
      <c r="D17" s="45">
        <f>IF(AD17=1,AB17,AB17/AD17)</f>
        <v>37</v>
      </c>
      <c r="E17" s="45">
        <f>IF(AD17=1,AC17,AC17/AD17)</f>
        <v>66</v>
      </c>
      <c r="F17" s="43" t="s">
        <v>23</v>
      </c>
      <c r="G17" s="43"/>
      <c r="H17" s="42">
        <f ca="1">ROUND(RAND()*40+10,0)</f>
        <v>37</v>
      </c>
      <c r="I17" s="42">
        <f ca="1">IF(GCD(H17,N17)=1,M17*ROUND(RAND()*2+1,0),ROUND(RAND()*18+2,0))</f>
        <v>49</v>
      </c>
      <c r="J17" s="44"/>
      <c r="K17" s="43" t="s">
        <v>23</v>
      </c>
      <c r="L17" s="43"/>
      <c r="M17" s="42">
        <f ca="1">ROUND(RAND()*40+10,0)</f>
        <v>49</v>
      </c>
      <c r="N17" s="42">
        <f ca="1">ROUND(RAND()*40+10,0)</f>
        <v>33</v>
      </c>
      <c r="O17" s="44"/>
      <c r="P17" s="43" t="s">
        <v>0</v>
      </c>
      <c r="Q17" s="46"/>
      <c r="R17" s="46">
        <f t="shared" si="2"/>
      </c>
      <c r="S17" s="47">
        <f t="shared" si="2"/>
        <v>1</v>
      </c>
      <c r="T17" s="47">
        <f t="shared" si="3"/>
        <v>2</v>
      </c>
      <c r="U17" s="47" t="str">
        <f t="shared" si="4"/>
        <v>分数</v>
      </c>
      <c r="V17" s="48">
        <f ca="1">ROUND(RAND()*19+1,0)</f>
        <v>3</v>
      </c>
      <c r="W17" s="48">
        <f ca="1" t="shared" si="5"/>
        <v>6</v>
      </c>
      <c r="X17" s="49">
        <f t="shared" si="6"/>
        <v>3</v>
      </c>
      <c r="Y17" s="50">
        <f t="shared" si="7"/>
        <v>0</v>
      </c>
      <c r="Z17" s="50">
        <f t="shared" si="8"/>
        <v>1</v>
      </c>
      <c r="AA17" s="50">
        <f t="shared" si="9"/>
        <v>2</v>
      </c>
      <c r="AB17" s="51">
        <f>V17*M17*H17</f>
        <v>5439</v>
      </c>
      <c r="AC17" s="42">
        <f>W17*I17*N17</f>
        <v>9702</v>
      </c>
      <c r="AD17" s="49">
        <f t="shared" si="11"/>
        <v>147</v>
      </c>
      <c r="AE17" s="40" t="str">
        <f>IF((D17/E17)/(H17/I17)/(M17/N17)=V17/W17,"○","×")</f>
        <v>○</v>
      </c>
      <c r="AF17" s="52">
        <f>(D17/E17)/(H17/I17)/(M17/N17)</f>
        <v>0.5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>分数のかけ算・割り算</dc:description>
  <cp:lastModifiedBy>emiko</cp:lastModifiedBy>
  <cp:lastPrinted>2007-07-26T04:19:13Z</cp:lastPrinted>
  <dcterms:created xsi:type="dcterms:W3CDTF">2007-06-20T08:17:29Z</dcterms:created>
  <dcterms:modified xsi:type="dcterms:W3CDTF">2007-08-07T07:11:06Z</dcterms:modified>
  <cp:category/>
  <cp:version/>
  <cp:contentType/>
  <cp:contentStatus/>
</cp:coreProperties>
</file>