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'Sheet1'!$A$1:$W$77</definedName>
  </definedNames>
  <calcPr fullCalcOnLoad="1"/>
</workbook>
</file>

<file path=xl/sharedStrings.xml><?xml version="1.0" encoding="utf-8"?>
<sst xmlns="http://schemas.openxmlformats.org/spreadsheetml/2006/main" count="184" uniqueCount="111">
  <si>
    <t>名前</t>
  </si>
  <si>
    <t>問題１（いろいろな数字）</t>
  </si>
  <si>
    <t>乱数</t>
  </si>
  <si>
    <t>番号</t>
  </si>
  <si>
    <t>問題</t>
  </si>
  <si>
    <t>答え</t>
  </si>
  <si>
    <t>次の数を、正の符号、負の符号をつけて表しなさい。</t>
  </si>
  <si>
    <t>②　０より</t>
  </si>
  <si>
    <t>③　０より</t>
  </si>
  <si>
    <t>①　０より</t>
  </si>
  <si>
    <t>①　　</t>
  </si>
  <si>
    <t>　　　②　　</t>
  </si>
  <si>
    <t>　　　③　　</t>
  </si>
  <si>
    <t>　　　④　　</t>
  </si>
  <si>
    <t>　　　⑤　　</t>
  </si>
  <si>
    <t>（）内の言葉を使って、次のことを表しなさい。</t>
  </si>
  <si>
    <t>高い</t>
  </si>
  <si>
    <t>低い</t>
  </si>
  <si>
    <t>北</t>
  </si>
  <si>
    <t>南</t>
  </si>
  <si>
    <t>東</t>
  </si>
  <si>
    <t>西</t>
  </si>
  <si>
    <t>前</t>
  </si>
  <si>
    <t>後ろ</t>
  </si>
  <si>
    <t>多い</t>
  </si>
  <si>
    <t>少ない</t>
  </si>
  <si>
    <t>重い</t>
  </si>
  <si>
    <t>軽い</t>
  </si>
  <si>
    <t>長い</t>
  </si>
  <si>
    <t>短い</t>
  </si>
  <si>
    <t>足りない</t>
  </si>
  <si>
    <t>余る</t>
  </si>
  <si>
    <t>増える</t>
  </si>
  <si>
    <t>減る</t>
  </si>
  <si>
    <t>大きい</t>
  </si>
  <si>
    <t>小さい</t>
  </si>
  <si>
    <t>m</t>
  </si>
  <si>
    <t>km</t>
  </si>
  <si>
    <t>cm</t>
  </si>
  <si>
    <t>g</t>
  </si>
  <si>
    <t>kg</t>
  </si>
  <si>
    <t>円</t>
  </si>
  <si>
    <t>個</t>
  </si>
  <si>
    <t>広い</t>
  </si>
  <si>
    <t>狭い</t>
  </si>
  <si>
    <t>坪</t>
  </si>
  <si>
    <t>正の数・負の数を使って次のことを表しなさい。ここでは()内の言葉を正の数とします。</t>
  </si>
  <si>
    <t>後</t>
  </si>
  <si>
    <t>時間</t>
  </si>
  <si>
    <t>答え</t>
  </si>
  <si>
    <t>次の数の符号を変えた数を書きなさい。</t>
  </si>
  <si>
    <t>次の数の絶対値を書きなさい。</t>
  </si>
  <si>
    <t>次の中で、〔Ⅰ一番大きな数〕〔Ⅱ一番小さな数〕〔Ⅲ絶対値が一番大きな数〕を答えなさい。</t>
  </si>
  <si>
    <t>次の数字の大小の関係を、等号・不等号を使って表しなさい。</t>
  </si>
  <si>
    <t>次の数を、小さい方から順に書きなさい。</t>
  </si>
  <si>
    <t>次の数を、大きい方から順に書きなさい。</t>
  </si>
  <si>
    <t>次の問いに答えなさい。</t>
  </si>
  <si>
    <t>①絶対値が</t>
  </si>
  <si>
    <t>より小さい整数はいくつありますか。</t>
  </si>
  <si>
    <t>より大きく</t>
  </si>
  <si>
    <t>負の数</t>
  </si>
  <si>
    <t>整数</t>
  </si>
  <si>
    <t>正の数</t>
  </si>
  <si>
    <t>小数</t>
  </si>
  <si>
    <t>分数</t>
  </si>
  <si>
    <t>次の数を、絶対値が小さい方から順に書きなさい。</t>
  </si>
  <si>
    <t>次の数を、絶対値が大きい方から順に書きなさい。</t>
  </si>
  <si>
    <t>人</t>
  </si>
  <si>
    <t>売れ</t>
  </si>
  <si>
    <t>来</t>
  </si>
  <si>
    <t>皿</t>
  </si>
  <si>
    <t>１日目</t>
  </si>
  <si>
    <t>２日目</t>
  </si>
  <si>
    <t>３日目</t>
  </si>
  <si>
    <t>４日目</t>
  </si>
  <si>
    <t>杯</t>
  </si>
  <si>
    <t>より小さい整数をすべて書きなさい。</t>
  </si>
  <si>
    <t>問題２（数直線と表）</t>
  </si>
  <si>
    <t>下の数直線上で、Ａ，Ｂ，Ｃに当たる数字を書きなさい。</t>
  </si>
  <si>
    <t>順番</t>
  </si>
  <si>
    <t>a</t>
  </si>
  <si>
    <t>b</t>
  </si>
  <si>
    <t>c</t>
  </si>
  <si>
    <t>d</t>
  </si>
  <si>
    <t>A</t>
  </si>
  <si>
    <t>B</t>
  </si>
  <si>
    <t>C</t>
  </si>
  <si>
    <t>=</t>
  </si>
  <si>
    <t>次の数字を、下の数直線上に書き入れなさい。(分数が見にくいですが、分子はすべて一桁です。二桁に見える部分は整数部分です。)</t>
  </si>
  <si>
    <t>e</t>
  </si>
  <si>
    <t>①　　空欄を埋めて、表を完成させなさい。</t>
  </si>
  <si>
    <t>①</t>
  </si>
  <si>
    <t>②</t>
  </si>
  <si>
    <t>①　　　</t>
  </si>
  <si>
    <t>　　　②　　　</t>
  </si>
  <si>
    <t>　　　③　　　</t>
  </si>
  <si>
    <t>　　　④　　　</t>
  </si>
  <si>
    <t>　　　⑤　　　</t>
  </si>
  <si>
    <t>cm</t>
  </si>
  <si>
    <t>①　　</t>
  </si>
  <si>
    <t>　　　②　　</t>
  </si>
  <si>
    <t>　　　③　　</t>
  </si>
  <si>
    <t>　　　④　　</t>
  </si>
  <si>
    <t>　　　⑤　　</t>
  </si>
  <si>
    <t>°c</t>
  </si>
  <si>
    <t>m</t>
  </si>
  <si>
    <t>km</t>
  </si>
  <si>
    <t>g</t>
  </si>
  <si>
    <t>②</t>
  </si>
  <si>
    <t>mm</t>
  </si>
  <si>
    <t>cc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</si>
</sst>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\-0\)"/>
    <numFmt numFmtId="177" formatCode="#\ ???/???"/>
    <numFmt numFmtId="178" formatCode="#\ ??????/??????"/>
    <numFmt numFmtId="179" formatCode="[&lt;=999]000;[&lt;=9999]000\-00;000\-0000"/>
    <numFmt numFmtId="180" formatCode="yyyy&quot;年&quot;m&quot;月&quot;d&quot;日&quot;;@"/>
    <numFmt numFmtId="181" formatCode="&quot;(&quot;0_ &quot;)&quot;"/>
    <numFmt numFmtId="182" formatCode="?????/?????"/>
    <numFmt numFmtId="183" formatCode="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177" fontId="0" fillId="33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top"/>
    </xf>
    <xf numFmtId="0" fontId="3" fillId="0" borderId="0" xfId="0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181" fontId="3" fillId="0" borderId="0" xfId="0" applyNumberFormat="1" applyFont="1" applyBorder="1" applyAlignment="1">
      <alignment horizontal="center" vertical="top" shrinkToFit="1"/>
    </xf>
    <xf numFmtId="181" fontId="3" fillId="0" borderId="10" xfId="0" applyNumberFormat="1" applyFont="1" applyBorder="1" applyAlignment="1">
      <alignment horizontal="center" vertical="top" shrinkToFit="1"/>
    </xf>
    <xf numFmtId="181" fontId="3" fillId="0" borderId="0" xfId="0" applyNumberFormat="1" applyFont="1" applyAlignment="1">
      <alignment horizontal="center" vertical="top" shrinkToFit="1"/>
    </xf>
    <xf numFmtId="0" fontId="3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181" fontId="3" fillId="0" borderId="0" xfId="0" applyNumberFormat="1" applyFont="1" applyBorder="1" applyAlignment="1">
      <alignment horizontal="center" shrinkToFit="1"/>
    </xf>
    <xf numFmtId="0" fontId="3" fillId="0" borderId="0" xfId="0" applyNumberFormat="1" applyFont="1" applyAlignment="1">
      <alignment horizontal="center" wrapText="1"/>
    </xf>
    <xf numFmtId="181" fontId="3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12" fontId="0" fillId="0" borderId="0" xfId="0" applyNumberForma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>
      <alignment horizontal="center" vertical="top" shrinkToFit="1"/>
    </xf>
    <xf numFmtId="0" fontId="0" fillId="0" borderId="0" xfId="0" applyNumberFormat="1" applyFont="1" applyAlignment="1">
      <alignment horizontal="center" vertical="top" shrinkToFit="1"/>
    </xf>
    <xf numFmtId="0" fontId="3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shrinkToFit="1"/>
    </xf>
    <xf numFmtId="0" fontId="3" fillId="0" borderId="17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81" fontId="3" fillId="0" borderId="0" xfId="0" applyNumberFormat="1" applyFont="1" applyAlignment="1">
      <alignment horizontal="center" vertical="center" shrinkToFi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1" fontId="3" fillId="0" borderId="0" xfId="0" applyNumberFormat="1" applyFont="1" applyAlignment="1">
      <alignment horizontal="center" shrinkToFit="1"/>
    </xf>
    <xf numFmtId="0" fontId="3" fillId="0" borderId="20" xfId="0" applyNumberFormat="1" applyFont="1" applyBorder="1" applyAlignment="1">
      <alignment horizontal="center" vertical="center" shrinkToFit="1"/>
    </xf>
    <xf numFmtId="0" fontId="0" fillId="33" borderId="0" xfId="0" applyFont="1" applyFill="1" applyAlignment="1">
      <alignment/>
    </xf>
    <xf numFmtId="0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Alignment="1">
      <alignment horizontal="center" shrinkToFit="1"/>
    </xf>
    <xf numFmtId="0" fontId="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81" fontId="3" fillId="0" borderId="0" xfId="0" applyNumberFormat="1" applyFont="1" applyBorder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3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shrinkToFit="1"/>
    </xf>
    <xf numFmtId="0" fontId="0" fillId="0" borderId="10" xfId="0" applyBorder="1" applyAlignment="1">
      <alignment vertical="top"/>
    </xf>
    <xf numFmtId="0" fontId="0" fillId="0" borderId="0" xfId="0" applyAlignment="1">
      <alignment wrapText="1"/>
    </xf>
    <xf numFmtId="180" fontId="4" fillId="0" borderId="0" xfId="0" applyNumberFormat="1" applyFont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0" fillId="0" borderId="21" xfId="0" applyBorder="1" applyAlignment="1">
      <alignment wrapText="1"/>
    </xf>
    <xf numFmtId="0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81" fontId="3" fillId="0" borderId="17" xfId="0" applyNumberFormat="1" applyFont="1" applyBorder="1" applyAlignment="1">
      <alignment horizontal="left" vertical="top" shrinkToFit="1"/>
    </xf>
    <xf numFmtId="0" fontId="0" fillId="0" borderId="17" xfId="0" applyBorder="1" applyAlignment="1">
      <alignment horizontal="left" vertical="top"/>
    </xf>
    <xf numFmtId="181" fontId="3" fillId="0" borderId="10" xfId="0" applyNumberFormat="1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3" xfId="0" applyNumberFormat="1" applyFont="1" applyBorder="1" applyAlignment="1">
      <alignment horizontal="center" vertical="top" shrinkToFit="1"/>
    </xf>
    <xf numFmtId="0" fontId="0" fillId="0" borderId="24" xfId="0" applyFont="1" applyBorder="1" applyAlignment="1">
      <alignment horizontal="center" shrinkToFit="1"/>
    </xf>
    <xf numFmtId="0" fontId="0" fillId="0" borderId="24" xfId="0" applyNumberFormat="1" applyFont="1" applyBorder="1" applyAlignment="1">
      <alignment horizontal="center" vertical="top" shrinkToFit="1"/>
    </xf>
    <xf numFmtId="0" fontId="5" fillId="0" borderId="24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shrinkToFit="1"/>
    </xf>
    <xf numFmtId="0" fontId="0" fillId="0" borderId="23" xfId="0" applyNumberFormat="1" applyFont="1" applyBorder="1" applyAlignment="1">
      <alignment horizontal="center" vertical="top" shrinkToFit="1"/>
    </xf>
    <xf numFmtId="0" fontId="0" fillId="0" borderId="25" xfId="0" applyNumberFormat="1" applyFont="1" applyBorder="1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tabSelected="1" zoomScalePageLayoutView="0" workbookViewId="0" topLeftCell="A52">
      <selection activeCell="AD68" sqref="AD68"/>
    </sheetView>
  </sheetViews>
  <sheetFormatPr defaultColWidth="4.625" defaultRowHeight="49.5" customHeight="1"/>
  <cols>
    <col min="1" max="1" width="6.625" style="16" customWidth="1"/>
    <col min="2" max="2" width="4.625" style="8" customWidth="1"/>
    <col min="3" max="11" width="4.625" style="9" customWidth="1"/>
    <col min="12" max="12" width="5.375" style="9" bestFit="1" customWidth="1"/>
    <col min="13" max="13" width="4.625" style="9" customWidth="1"/>
    <col min="14" max="14" width="5.375" style="9" bestFit="1" customWidth="1"/>
    <col min="15" max="15" width="4.625" style="9" customWidth="1"/>
    <col min="16" max="16" width="5.375" style="9" bestFit="1" customWidth="1"/>
    <col min="17" max="17" width="4.625" style="9" customWidth="1"/>
    <col min="18" max="18" width="5.375" style="9" bestFit="1" customWidth="1"/>
    <col min="19" max="19" width="4.625" style="9" customWidth="1"/>
    <col min="20" max="20" width="5.375" style="9" bestFit="1" customWidth="1"/>
    <col min="21" max="21" width="4.625" style="9" customWidth="1"/>
    <col min="22" max="22" width="5.375" style="9" bestFit="1" customWidth="1"/>
    <col min="23" max="16384" width="4.625" style="9" customWidth="1"/>
  </cols>
  <sheetData>
    <row r="1" spans="1:23" ht="49.5" customHeight="1">
      <c r="A1" s="74" t="s">
        <v>1</v>
      </c>
      <c r="B1" s="62"/>
      <c r="C1" s="71"/>
      <c r="D1" s="71"/>
      <c r="E1" s="71"/>
      <c r="F1" s="71"/>
      <c r="G1" s="71"/>
      <c r="H1" s="71"/>
      <c r="I1" s="71"/>
      <c r="J1" s="71"/>
      <c r="K1" s="81"/>
      <c r="L1" s="81"/>
      <c r="M1" s="82">
        <f ca="1">NOW()</f>
        <v>39294.61046967593</v>
      </c>
      <c r="N1" s="81"/>
      <c r="O1" s="81"/>
      <c r="P1" s="83" t="s">
        <v>0</v>
      </c>
      <c r="Q1" s="84"/>
      <c r="R1" s="84"/>
      <c r="S1" s="84"/>
      <c r="T1" s="84"/>
      <c r="U1" s="84"/>
      <c r="V1" s="84"/>
      <c r="W1" s="84"/>
    </row>
    <row r="2" spans="1:23" s="10" customFormat="1" ht="49.5" customHeight="1">
      <c r="A2" s="14">
        <v>1</v>
      </c>
      <c r="B2" s="61" t="str">
        <f>VLOOKUP(A2,Sheet2!$B:$E,2,FALSE)</f>
        <v>次の数を、絶対値が大きい方から順に書きなさい。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23" s="10" customFormat="1" ht="129.75" customHeight="1">
      <c r="A3" s="14"/>
      <c r="B3" s="61" t="str">
        <f>VLOOKUP(A2,Sheet2!$B:$E,3,FALSE)</f>
        <v>-7.1　　　,　　　8.4　　　,　-2   1/2  　,　　　6.8　　　,　　　3.9　　　,　　　2.8　　　,　　　7.4　　　,　2   1/3  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 s="10" customFormat="1" ht="49.5" customHeight="1">
      <c r="A4" s="14">
        <v>2</v>
      </c>
      <c r="B4" s="61" t="str">
        <f>VLOOKUP(A4,Sheet2!$B:$E,2,FALSE)</f>
        <v>正の数・負の数を使って次のことを表しなさい。ここでは()内の言葉を正の数とします。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s="10" customFormat="1" ht="129.75" customHeight="1">
      <c r="A5" s="14"/>
      <c r="B5" s="61" t="str">
        <f>VLOOKUP(A4,Sheet2!$B:$E,3,FALSE)</f>
        <v>①　　10cm長い　　　8cm短い　　(長い)　　　　　②　　5時間後　　　9時間前　　(　後　)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s="10" customFormat="1" ht="49.5" customHeight="1">
      <c r="A6" s="14">
        <v>3</v>
      </c>
      <c r="B6" s="61" t="str">
        <f>VLOOKUP(A6,Sheet2!$B:$E,2,FALSE)</f>
        <v>次の数を、正の符号、負の符号をつけて表しなさい。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s="10" customFormat="1" ht="129.75" customHeight="1">
      <c r="A7" s="14"/>
      <c r="B7" s="61" t="str">
        <f>VLOOKUP(A6,Sheet2!$B:$E,3,FALSE)</f>
        <v>①　０より5.3大きい数　　　　　②　０より4.3小さい数　　　　　③　０より7.505大きい数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s="10" customFormat="1" ht="49.5" customHeight="1">
      <c r="A8" s="14">
        <v>4</v>
      </c>
      <c r="B8" s="61" t="str">
        <f>VLOOKUP(A8,Sheet2!$B:$E,2,FALSE)</f>
        <v>次の数を、小さい方から順に書きなさい。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s="10" customFormat="1" ht="129.75" customHeight="1">
      <c r="A9" s="14"/>
      <c r="B9" s="61" t="str">
        <f>VLOOKUP(A8,Sheet2!$B:$E,3,FALSE)</f>
        <v>1.7　　　,　　　9　　　,　-   1/2  　,　　　-7.4　　　,　　　-1　　　,　　　5.3　　　,　　　-2.7　　　,　   9/10 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3" s="10" customFormat="1" ht="49.5" customHeight="1">
      <c r="A10" s="14">
        <v>5</v>
      </c>
      <c r="B10" s="61" t="str">
        <f>VLOOKUP(A10,Sheet2!$B:$E,2,FALSE)</f>
        <v>次の数の符号を変えた数を書きなさい。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3" s="10" customFormat="1" ht="129.75" customHeight="1">
      <c r="A11" s="14"/>
      <c r="B11" s="61" t="str">
        <f>VLOOKUP(A10,Sheet2!$B:$E,3,FALSE)</f>
        <v>①　　-8.2　　　②　　-9.5　　　③　　-2.9　　　④　　+   7/8  　　　⑤　　+3.9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s="10" customFormat="1" ht="49.5" customHeight="1">
      <c r="A12" s="14">
        <v>6</v>
      </c>
      <c r="B12" s="61" t="str">
        <f>VLOOKUP(A12,Sheet2!$B:$E,2,FALSE)</f>
        <v>次の問いに答えなさい。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s="10" customFormat="1" ht="129.75" customHeight="1">
      <c r="A13" s="14"/>
      <c r="B13" s="61" t="str">
        <f>VLOOKUP(A12,Sheet2!$B:$E,3,FALSE)</f>
        <v>①絶対値が5より小さい整数はいくつありますか。　　　②-4より大きく5より小さい整数をすべて書きなさい。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:23" s="10" customFormat="1" ht="49.5" customHeight="1">
      <c r="A14" s="14">
        <v>7</v>
      </c>
      <c r="B14" s="61" t="str">
        <f>VLOOKUP(A14,Sheet2!$B:$E,2,FALSE)</f>
        <v>（）内の言葉を使って、次のことを表しなさい。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3" ht="129.75" customHeight="1">
      <c r="A15" s="14"/>
      <c r="B15" s="61" t="str">
        <f>VLOOKUP(A14,Sheet2!$B:$E,3,FALSE)</f>
        <v>①　　7個減る　　(　増える　)　　　　②　　7円減る　　(　増える　)　　　　③　　9g少ない　　(　多い　)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</row>
    <row r="16" spans="1:23" ht="49.5" customHeight="1">
      <c r="A16" s="14">
        <v>8</v>
      </c>
      <c r="B16" s="61" t="str">
        <f>VLOOKUP(A16,Sheet2!$B:$E,2,FALSE)</f>
        <v>次の問いに答えなさい。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ht="129.75" customHeight="1">
      <c r="A17" s="14"/>
      <c r="B17" s="61" t="str">
        <f>VLOOKUP(A16,Sheet2!$B:$E,3,FALSE)</f>
        <v>①絶対値が4より小さい整数をすべて書きなさい。　　　②-1.9より大きく2.8より小さい整数はいくつありますか。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ht="49.5" customHeight="1">
      <c r="A18" s="14">
        <v>9</v>
      </c>
      <c r="B18" s="61" t="str">
        <f>VLOOKUP(A18,Sheet2!$B:$E,2,FALSE)</f>
        <v>次の数字の大小の関係を、等号・不等号を使って表しなさい。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1:23" ht="129.75" customHeight="1">
      <c r="A19" s="14"/>
      <c r="B19" s="61" t="str">
        <f>VLOOKUP(A18,Sheet2!$B:$E,3,FALSE)</f>
        <v>①　　-8　,　7　　　②　　-5.6　,　9.3　　　③　　5.5　,　-4.7　　　④　　-   5/6  　,　1   1/4  　　　⑤　　5　,　4.1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</row>
    <row r="20" spans="1:23" ht="49.5" customHeight="1">
      <c r="A20" s="14">
        <v>10</v>
      </c>
      <c r="B20" s="61" t="str">
        <f>VLOOKUP(A20,Sheet2!$B:$E,2,FALSE)</f>
        <v>20を基準とした場合、次の数はいくつで表されますか。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</row>
    <row r="21" spans="1:23" ht="129.75" customHeight="1">
      <c r="A21" s="14"/>
      <c r="B21" s="61" t="str">
        <f>VLOOKUP(A20,Sheet2!$B:$E,3,FALSE)</f>
        <v>①　　　59　　　②　　　36　　　③　　　50　　　④　　　16　　　⑤　　　43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1:23" ht="49.5" customHeight="1">
      <c r="A22" s="74" t="s">
        <v>77</v>
      </c>
      <c r="B22" s="62"/>
      <c r="C22" s="71"/>
      <c r="D22" s="71"/>
      <c r="E22" s="71"/>
      <c r="F22" s="71"/>
      <c r="G22" s="71"/>
      <c r="H22" s="71"/>
      <c r="I22" s="71"/>
      <c r="J22" s="71"/>
      <c r="K22" s="81"/>
      <c r="L22" s="81"/>
      <c r="M22" s="82">
        <f ca="1">NOW()</f>
        <v>39294.61046967593</v>
      </c>
      <c r="N22" s="81"/>
      <c r="O22" s="81"/>
      <c r="P22" s="83" t="s">
        <v>0</v>
      </c>
      <c r="Q22" s="84"/>
      <c r="R22" s="84"/>
      <c r="S22" s="84"/>
      <c r="T22" s="84"/>
      <c r="U22" s="84"/>
      <c r="V22" s="84"/>
      <c r="W22" s="84"/>
    </row>
    <row r="23" spans="1:23" ht="49.5" customHeight="1">
      <c r="A23" s="14">
        <v>1</v>
      </c>
      <c r="B23" s="61" t="s">
        <v>78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</row>
    <row r="24" spans="1:23" s="26" customFormat="1" ht="49.5" customHeight="1">
      <c r="A24" s="25"/>
      <c r="B24" s="85">
        <f ca="1">IF(RAND()&gt;0.5,"A","")</f>
      </c>
      <c r="C24" s="86"/>
      <c r="D24" s="85">
        <f ca="1">IF(B24="A",IF(RAND()&gt;0.5,"B",""),IF(RAND()&gt;0.5,"A",""))</f>
      </c>
      <c r="E24" s="86"/>
      <c r="F24" s="85" t="str">
        <f ca="1">IF(COUNTIF(B24:E24,"A")=0,IF(RAND()&gt;0.5,"A",""),IF(D24="B","",IF(RAND()&gt;0.5,"B","")))</f>
        <v>A</v>
      </c>
      <c r="G24" s="86"/>
      <c r="H24" s="85" t="str">
        <f ca="1">IF(COUNTIF(B24:F24,"A")=0,"A",IF(COUNTIF(B24:G24,"B")=0,IF(RAND()&gt;0.5,"B",""),""))</f>
        <v>B</v>
      </c>
      <c r="I24" s="86"/>
      <c r="J24" s="85">
        <f>IF(COUNTIF(B24:I24,"B")=0,"B","")</f>
      </c>
      <c r="K24" s="86"/>
      <c r="L24" s="85"/>
      <c r="M24" s="86"/>
      <c r="N24" s="85" t="str">
        <f ca="1">IF(RAND()&gt;0.5,"C","")</f>
        <v>C</v>
      </c>
      <c r="O24" s="86"/>
      <c r="P24" s="85">
        <f ca="1">IF(COUNTIF($N$24:N24,"C")=1,"",IF(RAND()&gt;0.5,"C",""))</f>
      </c>
      <c r="Q24" s="86"/>
      <c r="R24" s="85">
        <f ca="1">IF(COUNTIF($N$24:P24,"C")=1,"",IF(RAND()&gt;0.5,"C",""))</f>
      </c>
      <c r="S24" s="86"/>
      <c r="T24" s="85">
        <f ca="1">IF(COUNTIF($N$24:R24,"C")=1,"",IF(RAND()&gt;0.5,"C",""))</f>
      </c>
      <c r="U24" s="86"/>
      <c r="V24" s="85">
        <f>IF(COUNTIF($N$24:T24,"C")=1,"","C")</f>
      </c>
      <c r="W24" s="86"/>
    </row>
    <row r="25" spans="1:23" ht="9.75" customHeight="1">
      <c r="A25" s="14"/>
      <c r="B25" s="17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9"/>
      <c r="N25" s="30"/>
      <c r="O25" s="29"/>
      <c r="P25" s="30"/>
      <c r="Q25" s="29"/>
      <c r="R25" s="30"/>
      <c r="S25" s="29"/>
      <c r="T25" s="30"/>
      <c r="U25" s="20"/>
      <c r="V25" s="33"/>
      <c r="W25" s="20"/>
    </row>
    <row r="26" spans="1:23" ht="9.75" customHeight="1">
      <c r="A26" s="14"/>
      <c r="B26" s="21"/>
      <c r="C26" s="31"/>
      <c r="D26" s="32"/>
      <c r="E26" s="31"/>
      <c r="F26" s="32"/>
      <c r="G26" s="31"/>
      <c r="H26" s="32"/>
      <c r="I26" s="31"/>
      <c r="J26" s="32"/>
      <c r="K26" s="31"/>
      <c r="L26" s="32"/>
      <c r="M26" s="31"/>
      <c r="N26" s="32"/>
      <c r="O26" s="31"/>
      <c r="P26" s="32"/>
      <c r="Q26" s="31"/>
      <c r="R26" s="32"/>
      <c r="S26" s="31"/>
      <c r="T26" s="32"/>
      <c r="U26" s="24"/>
      <c r="V26" s="34"/>
      <c r="W26" s="24"/>
    </row>
    <row r="27" spans="1:23" ht="49.5" customHeight="1">
      <c r="A27" s="14"/>
      <c r="B27" s="77"/>
      <c r="C27" s="78"/>
      <c r="D27" s="77"/>
      <c r="E27" s="78"/>
      <c r="F27" s="77"/>
      <c r="G27" s="78"/>
      <c r="H27" s="77"/>
      <c r="I27" s="78"/>
      <c r="J27" s="77">
        <f>N27*-1</f>
        <v>-5</v>
      </c>
      <c r="K27" s="78"/>
      <c r="L27" s="77">
        <v>0</v>
      </c>
      <c r="M27" s="78"/>
      <c r="N27" s="77">
        <f ca="1">ROUND(RAND()*4+1,0)</f>
        <v>5</v>
      </c>
      <c r="O27" s="78"/>
      <c r="P27" s="77"/>
      <c r="Q27" s="78"/>
      <c r="R27" s="77"/>
      <c r="S27" s="78"/>
      <c r="T27" s="77"/>
      <c r="U27" s="78"/>
      <c r="V27" s="77"/>
      <c r="W27" s="78"/>
    </row>
    <row r="28" spans="1:23" ht="49.5" customHeight="1">
      <c r="A28" s="14">
        <v>2</v>
      </c>
      <c r="B28" s="61" t="s">
        <v>88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</row>
    <row r="29" spans="1:23" s="28" customFormat="1" ht="49.5" customHeight="1">
      <c r="A29" s="27"/>
      <c r="B29" s="87" t="str">
        <f>VLOOKUP(1,Sheet3!$B$2:$G$22,$N$27+1,FALSE)</f>
        <v>3</v>
      </c>
      <c r="C29" s="88"/>
      <c r="D29" s="87">
        <f>VLOOKUP(2,Sheet3!$B$2:$G$22,$N$27+1,FALSE)</f>
        <v>0</v>
      </c>
      <c r="E29" s="88"/>
      <c r="F29" s="87" t="str">
        <f>VLOOKUP(3,Sheet3!$B$2:$G$22,$N$27+1,FALSE)</f>
        <v>-4</v>
      </c>
      <c r="G29" s="88"/>
      <c r="H29" s="87">
        <f>VLOOKUP(4,Sheet3!$B$2:$G$22,$N$27+1,FALSE)</f>
        <v>-0.5</v>
      </c>
      <c r="I29" s="88"/>
      <c r="J29" s="87" t="str">
        <f>VLOOKUP(5,Sheet3!$B$2:$G$22,$N$27+1,FALSE)</f>
        <v>-3</v>
      </c>
      <c r="K29" s="88"/>
      <c r="L29" s="87" t="str">
        <f>VLOOKUP(6,Sheet3!$B$2:$G$22,$N$27+1,FALSE)</f>
        <v>+0.5</v>
      </c>
      <c r="M29" s="88"/>
      <c r="N29" s="87">
        <f>VLOOKUP(7,Sheet3!$B$2:$G$22,$N$27+1,FALSE)</f>
        <v>-4.5</v>
      </c>
      <c r="O29" s="88"/>
      <c r="P29" s="87" t="str">
        <f>VLOOKUP(8,Sheet3!$B$2:$G$22,$N$27+1,FALSE)</f>
        <v>-2 1/2</v>
      </c>
      <c r="Q29" s="88"/>
      <c r="R29" s="89"/>
      <c r="S29" s="90"/>
      <c r="T29" s="89"/>
      <c r="U29" s="90"/>
      <c r="V29" s="89"/>
      <c r="W29" s="90"/>
    </row>
    <row r="30" spans="1:23" ht="9.75" customHeight="1">
      <c r="A30" s="14"/>
      <c r="B30" s="10"/>
      <c r="C30" s="39"/>
      <c r="D30" s="10"/>
      <c r="E30" s="39"/>
      <c r="F30" s="10"/>
      <c r="G30" s="39"/>
      <c r="H30" s="10"/>
      <c r="I30" s="39"/>
      <c r="J30" s="10"/>
      <c r="K30" s="39"/>
      <c r="L30" s="10"/>
      <c r="M30" s="39"/>
      <c r="N30" s="10"/>
      <c r="O30" s="39"/>
      <c r="P30" s="10"/>
      <c r="Q30" s="39"/>
      <c r="R30" s="10"/>
      <c r="S30" s="39"/>
      <c r="T30" s="10"/>
      <c r="U30" s="39"/>
      <c r="V30" s="10"/>
      <c r="W30" s="39"/>
    </row>
    <row r="31" spans="1:23" ht="9.75" customHeight="1">
      <c r="A31" s="14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/>
      <c r="V31" s="19"/>
      <c r="W31" s="20"/>
    </row>
    <row r="32" spans="1:23" ht="9.75" customHeight="1">
      <c r="A32" s="14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3"/>
      <c r="V32" s="23"/>
      <c r="W32" s="24"/>
    </row>
    <row r="33" spans="1:23" ht="49.5" customHeight="1">
      <c r="A33" s="14"/>
      <c r="B33" s="77">
        <v>-5</v>
      </c>
      <c r="C33" s="78"/>
      <c r="D33" s="77"/>
      <c r="E33" s="78"/>
      <c r="F33" s="77"/>
      <c r="G33" s="78"/>
      <c r="H33" s="77"/>
      <c r="I33" s="78"/>
      <c r="J33" s="77"/>
      <c r="K33" s="78"/>
      <c r="L33" s="77">
        <v>0</v>
      </c>
      <c r="M33" s="78"/>
      <c r="N33" s="77"/>
      <c r="O33" s="78"/>
      <c r="P33" s="77"/>
      <c r="Q33" s="78"/>
      <c r="R33" s="77"/>
      <c r="S33" s="78"/>
      <c r="T33" s="77"/>
      <c r="U33" s="78"/>
      <c r="V33" s="77">
        <v>5</v>
      </c>
      <c r="W33" s="78"/>
    </row>
    <row r="34" spans="1:23" ht="49.5" customHeight="1">
      <c r="A34" s="14">
        <v>3</v>
      </c>
      <c r="B34" s="61" t="str">
        <f>CONCATENATE(VLOOKUP(N27,{1,"映画館","ポップコーンが売れた数","時台","袋";2,"駅","電車から降りた人","時台","人";3,"図書館","貸し出された本の数","日","冊";4,"模擬テスト","80点以上の点を取った人数","日","人";5,"プール","浮き輪を持っている人","時台","人"},2,FALSE),"で",VLOOKUP(N27,{1,"映画館","ポップコーンが売れた数","時台","袋";2,"駅","電車から降りた人","時台","人";3,"図書館","貸し出された本の数","日","冊";4,"模擬テスト","80点以上の点を取った人数","日","人";5,"プール","浮き輪を持っている人","時台","人"},3,FALSE),"を調べ、表に書き込みました。次の問いに答えなさい。")</f>
        <v>プールで浮き輪を持っている人を調べ、表に書き込みました。次の問いに答えなさい。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</row>
    <row r="35" spans="1:23" s="28" customFormat="1" ht="30" customHeight="1">
      <c r="A35" s="27"/>
      <c r="B35" s="48"/>
      <c r="C35" s="49"/>
      <c r="D35" s="50"/>
      <c r="E35" s="50"/>
      <c r="F35" s="50"/>
      <c r="G35" s="50"/>
      <c r="H35" s="50"/>
      <c r="I35" s="50"/>
      <c r="J35" s="50"/>
      <c r="K35" s="51"/>
      <c r="L35" s="48">
        <v>10</v>
      </c>
      <c r="M35" s="57" t="str">
        <f>VLOOKUP(N27,{1,"映画館","ポップコーンが売れた数","時台","袋";2,"駅","電車から降りた人","時台","人";3,"図書館","貸し出された本の数","日","冊";4,"模擬テスト","80点以上の点を取った人数","日","人";5,"プール","浮き輪を持っている人","時台","人"},4,FALSE)</f>
        <v>時台</v>
      </c>
      <c r="N35" s="52">
        <v>11</v>
      </c>
      <c r="O35" s="57" t="str">
        <f>M35</f>
        <v>時台</v>
      </c>
      <c r="P35" s="48">
        <v>12</v>
      </c>
      <c r="Q35" s="57" t="str">
        <f>M35</f>
        <v>時台</v>
      </c>
      <c r="R35" s="52">
        <v>13</v>
      </c>
      <c r="S35" s="57" t="str">
        <f>M35</f>
        <v>時台</v>
      </c>
      <c r="T35" s="48">
        <v>14</v>
      </c>
      <c r="U35" s="57" t="str">
        <f>M35</f>
        <v>時台</v>
      </c>
      <c r="V35" s="52">
        <v>15</v>
      </c>
      <c r="W35" s="57" t="str">
        <f>M35</f>
        <v>時台</v>
      </c>
    </row>
    <row r="36" spans="2:23" s="28" customFormat="1" ht="30" customHeight="1">
      <c r="B36" s="95" t="str">
        <f>CONCATENATE("実際に",VLOOKUP(N27,{1,"映画館","ポップコーンが売れた数","時台","袋";2,"駅","電車から降りた人","時台","人";3,"図書館","貸し出された本の数","日","冊";4,"模擬テスト","80点以上の点を取った人数","日","人";5,"プール","浮き輪を持っている人","時台","人"},3,FALSE),"　　(",VLOOKUP(N27,{1,"映画館","ポップコーンが売れた数","時台","袋";2,"駅","電車から降りた人","時台","人";3,"図書館","貸し出された本の数","日","冊";4,"模擬テスト","80点以上の点を取った人数","日","人";5,"プール","浮き輪を持っている人","時台","人"},5,FALSE),")")</f>
        <v>実際に浮き輪を持っている人　　(人)</v>
      </c>
      <c r="C36" s="96"/>
      <c r="D36" s="96"/>
      <c r="E36" s="96"/>
      <c r="F36" s="96"/>
      <c r="G36" s="96"/>
      <c r="H36" s="96"/>
      <c r="I36" s="96"/>
      <c r="J36" s="96"/>
      <c r="K36" s="96"/>
      <c r="L36" s="63">
        <f>L38</f>
        <v>15</v>
      </c>
      <c r="M36" s="64"/>
      <c r="N36" s="63">
        <f>IF(L36=N38,L36*2,N38)</f>
        <v>74</v>
      </c>
      <c r="O36" s="64"/>
      <c r="P36" s="63">
        <f>IF(NOT(OR(P38=L36,P38=N36)),P38,L36+N36)</f>
        <v>89</v>
      </c>
      <c r="Q36" s="64"/>
      <c r="R36" s="63">
        <f ca="1">IF(NOT(OR(L36=R38,N36=R38,P36=R38)),R38,ROUND(RAND()*10+100,0))</f>
        <v>55</v>
      </c>
      <c r="S36" s="64"/>
      <c r="T36" s="63">
        <f ca="1">IF(NOT(OR(T38=L36,T38=N36,T38=P36,T38=R36)),T38,ROUND(RAND()*10+110,0))</f>
        <v>96</v>
      </c>
      <c r="U36" s="64"/>
      <c r="V36" s="63"/>
      <c r="W36" s="64"/>
    </row>
    <row r="37" spans="1:23" s="28" customFormat="1" ht="30" customHeight="1">
      <c r="A37" s="27"/>
      <c r="B37" s="48">
        <f ca="1">ROUND(RAND()*4+10,0)</f>
        <v>12</v>
      </c>
      <c r="C37" s="99" t="str">
        <f>M35</f>
        <v>時台</v>
      </c>
      <c r="D37" s="100"/>
      <c r="E37" s="101" t="str">
        <f>CONCATENATE("を基準にした場合","　　(",VLOOKUP(N27,{1,"映画館","ポップコーンが売れた数","時台","袋";2,"駅","電車から降りた人","時台","人";3,"図書館","貸し出された本の数","日","冊";4,"模擬テスト","80点以上の点を取った人数","日","人";5,"プール","浮き輪を持っている人","時台","人"},5,FALSE),")")</f>
        <v>を基準にした場合　　(人)</v>
      </c>
      <c r="F37" s="102"/>
      <c r="G37" s="102"/>
      <c r="H37" s="102"/>
      <c r="I37" s="102"/>
      <c r="J37" s="102"/>
      <c r="K37" s="103"/>
      <c r="L37" s="63"/>
      <c r="M37" s="64"/>
      <c r="N37" s="63"/>
      <c r="O37" s="64"/>
      <c r="P37" s="63"/>
      <c r="Q37" s="64"/>
      <c r="R37" s="63"/>
      <c r="S37" s="64"/>
      <c r="T37" s="63"/>
      <c r="U37" s="64"/>
      <c r="V37" s="63" t="str">
        <f>CONCATENATE(IF(V73&gt;HLOOKUP($B$74,$L$72:$W$73,2,FALSE),"+",""),V73-HLOOKUP($B$74,$L$72:$W$73,2,FALSE))</f>
        <v>-35</v>
      </c>
      <c r="W37" s="64"/>
    </row>
    <row r="38" spans="1:23" s="28" customFormat="1" ht="30" customHeight="1" hidden="1">
      <c r="A38" s="27"/>
      <c r="B38" s="53"/>
      <c r="C38" s="54"/>
      <c r="D38" s="45"/>
      <c r="E38" s="46"/>
      <c r="F38" s="46"/>
      <c r="G38" s="46"/>
      <c r="H38" s="46"/>
      <c r="I38" s="46"/>
      <c r="J38" s="46"/>
      <c r="K38" s="46"/>
      <c r="L38" s="53">
        <f ca="1">ROUND(RAND()*100,0)</f>
        <v>15</v>
      </c>
      <c r="M38" s="55"/>
      <c r="N38" s="53">
        <f ca="1">ROUND(RAND()*100,0)</f>
        <v>74</v>
      </c>
      <c r="O38" s="55"/>
      <c r="P38" s="53">
        <f ca="1">ROUND(RAND()*100,0)</f>
        <v>74</v>
      </c>
      <c r="Q38" s="55"/>
      <c r="R38" s="53">
        <f ca="1">ROUND(RAND()*100,0)</f>
        <v>55</v>
      </c>
      <c r="S38" s="55"/>
      <c r="T38" s="53">
        <f ca="1">ROUND(RAND()*100,0)</f>
        <v>96</v>
      </c>
      <c r="U38" s="55"/>
      <c r="V38" s="53">
        <f ca="1">ROUND(RAND()*100,0)</f>
        <v>54</v>
      </c>
      <c r="W38" s="55"/>
    </row>
    <row r="39" spans="1:23" s="28" customFormat="1" ht="49.5" customHeight="1">
      <c r="A39" s="27"/>
      <c r="B39" s="65" t="s">
        <v>90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</row>
    <row r="40" spans="1:23" s="28" customFormat="1" ht="49.5" customHeight="1">
      <c r="A40" s="27"/>
      <c r="B40" s="67" t="str">
        <f>CONCATENATE("②　　",VLOOKUP(N27,{1,"映画館","ポップコーンが売れた数","時台","袋";2,"駅","電車から降りた人","時台","人";3,"図書館","貸し出された本の数","日","冊";4,"模擬テスト","80点以上の点を取った人数","日","人";5,"プール","浮き輪を持っている人","時台","人"},3,FALSE),"が、一番多いのは何",VLOOKUP(N27,{1,"映画館","ポップコーンが売れた数","時台","袋";2,"駅","電車から降りた人","時台","人";3,"図書館","貸し出された本の数","日","冊";4,"模擬テスト","80点以上の点を取った人数","日","人";5,"プール","浮き輪を持っている人","時台","人"},4,FALSE),"ですか。")</f>
        <v>②　　浮き輪を持っている人が、一番多いのは何時台ですか。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1:23" s="28" customFormat="1" ht="49.5" customHeight="1">
      <c r="A41" s="47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1:23" ht="24.75" customHeight="1">
      <c r="A42" s="79" t="s">
        <v>49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</row>
    <row r="43" spans="1:23" ht="24.75" customHeight="1">
      <c r="A43" s="79" t="str">
        <f>A1</f>
        <v>問題１（いろいろな数字）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</row>
    <row r="44" spans="1:23" ht="39.75" customHeight="1">
      <c r="A44" s="15">
        <v>1</v>
      </c>
      <c r="B44" s="75" t="str">
        <f>VLOOKUP(A44,Sheet2!$B:$E,4,FALSE)</f>
        <v>8.4　　　,　　　7.4　　　,　-7.1　,　　　6.8　　　,　　　3.9　　　,　　　2.8　　　,　　　-2   1/2  　　　,　2   1/3  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</row>
    <row r="45" spans="1:23" ht="39.75" customHeight="1">
      <c r="A45" s="15">
        <v>2</v>
      </c>
      <c r="B45" s="75" t="str">
        <f>VLOOKUP(A45,Sheet2!$B:$E,4,FALSE)</f>
        <v>①　　+10cm　　-8cm　　　②　　+5時間　　-9時間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</row>
    <row r="46" spans="1:23" ht="39.75" customHeight="1">
      <c r="A46" s="15">
        <v>3</v>
      </c>
      <c r="B46" s="75" t="str">
        <f>VLOOKUP(A46,Sheet2!$B:$E,4,FALSE)</f>
        <v>①　+5.3　　　　　②　-4.3　　　　　③　+7.505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</row>
    <row r="47" spans="1:23" ht="39.75" customHeight="1">
      <c r="A47" s="15">
        <v>4</v>
      </c>
      <c r="B47" s="75" t="str">
        <f>VLOOKUP(A47,Sheet2!$B:$E,4,FALSE)</f>
        <v>-7.4　　　,　　　-2.7　　　,　-1　,　　　-   1/2  　　　,　　　   9/10 　　　,　　　1.7　　　,　　　5.3　　　,　9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</row>
    <row r="48" spans="1:23" ht="39.75" customHeight="1">
      <c r="A48" s="15">
        <v>5</v>
      </c>
      <c r="B48" s="75" t="str">
        <f>VLOOKUP(A48,Sheet2!$B:$E,4,FALSE)</f>
        <v>①　　+　　8.2　　　　　　②　　　　+9.5　　　　　　③　　　　+2.9　　　④　　　　　-   7/8  　　　⑤　　　　-3.9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</row>
    <row r="49" spans="1:23" ht="39.75" customHeight="1">
      <c r="A49" s="15">
        <v>6</v>
      </c>
      <c r="B49" s="75" t="str">
        <f>VLOOKUP(A49,Sheet2!$B:$E,4,FALSE)</f>
        <v>①　　9個　　②  4 , 3 , 2 , 1 , 0 , -1 , -2 , -3 , 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</row>
    <row r="50" spans="1:23" ht="39.75" customHeight="1">
      <c r="A50" s="15">
        <v>7</v>
      </c>
      <c r="B50" s="75" t="str">
        <f>VLOOKUP(A50,Sheet2!$B:$E,4,FALSE)</f>
        <v>①　　-7個増える　　　　　　②　　-7円増える　　　　　　③　　-9g多い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</row>
    <row r="51" spans="1:23" ht="39.75" customHeight="1">
      <c r="A51" s="15">
        <v>8</v>
      </c>
      <c r="B51" s="75" t="str">
        <f>VLOOKUP(A51,Sheet2!$B:$E,4,FALSE)</f>
        <v>①  3 , 2 , 1 , 0 , -1 , -2 , -3 , ②　　4個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</row>
    <row r="52" spans="1:23" ht="39.75" customHeight="1">
      <c r="A52" s="15">
        <v>9</v>
      </c>
      <c r="B52" s="75" t="str">
        <f>VLOOKUP(A52,Sheet2!$B:$E,4,FALSE)</f>
        <v>①　　-8　&lt;　7　　　②　　-5.6　&lt;　9.3　　　③　　5.5　&gt;　-4.7　　　④　　-   5/6  　&lt;　1   1/4  　　　⑤　　5　&gt;　4.1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</row>
    <row r="53" spans="1:23" ht="39.75" customHeight="1">
      <c r="A53" s="15">
        <v>10</v>
      </c>
      <c r="B53" s="75" t="str">
        <f>VLOOKUP(A53,Sheet2!$B:$E,4,FALSE)</f>
        <v>①　　　+39　　　②　　　+16　　　③　　　+30　　　④　　　-4　　　⑤　　　+23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</row>
    <row r="54" spans="1:23" ht="24.75" customHeight="1">
      <c r="A54" s="93" t="str">
        <f>A22</f>
        <v>問題２（数直線と表）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13" ht="24.75" customHeight="1">
      <c r="A55" s="16">
        <f>A23</f>
        <v>1</v>
      </c>
      <c r="B55" s="10" t="s">
        <v>84</v>
      </c>
      <c r="C55" s="36" t="s">
        <v>87</v>
      </c>
      <c r="D55" s="72">
        <f>IF(B24="A",J27*5,IF(D24="A",J27*4,IF(F24="A",J27*3,J27*2)))</f>
        <v>-15</v>
      </c>
      <c r="E55" s="73"/>
      <c r="F55" s="9" t="s">
        <v>85</v>
      </c>
      <c r="G55" s="9" t="s">
        <v>87</v>
      </c>
      <c r="H55" s="74">
        <f>IF(D24="B",J27*4,IF(F24="B",J27*3,IF(H24="B",J27*2,J27)))</f>
        <v>-10</v>
      </c>
      <c r="I55" s="74"/>
      <c r="J55" s="9" t="s">
        <v>86</v>
      </c>
      <c r="K55" s="9" t="s">
        <v>87</v>
      </c>
      <c r="L55" s="74">
        <f>IF(N24="C",N27,IF(P24="C",N27*2,IF(R24="C",N27*3,IF(T24="C",N27*4,N27*5))))</f>
        <v>5</v>
      </c>
      <c r="M55" s="74"/>
    </row>
    <row r="56" spans="2:13" ht="24.75" customHeight="1">
      <c r="B56" s="10"/>
      <c r="C56" s="36"/>
      <c r="D56" s="37"/>
      <c r="E56" s="38"/>
      <c r="H56" s="8"/>
      <c r="I56" s="8"/>
      <c r="L56" s="8"/>
      <c r="M56" s="8"/>
    </row>
    <row r="57" spans="2:13" ht="24.75" customHeight="1">
      <c r="B57" s="10"/>
      <c r="C57" s="36"/>
      <c r="D57" s="37"/>
      <c r="E57" s="38"/>
      <c r="H57" s="8"/>
      <c r="I57" s="8"/>
      <c r="L57" s="8"/>
      <c r="M57" s="8"/>
    </row>
    <row r="58" spans="2:13" ht="24.75" customHeight="1">
      <c r="B58" s="10"/>
      <c r="C58" s="36"/>
      <c r="D58" s="37"/>
      <c r="E58" s="38"/>
      <c r="H58" s="8"/>
      <c r="I58" s="8"/>
      <c r="L58" s="8"/>
      <c r="M58" s="8"/>
    </row>
    <row r="59" spans="1:23" ht="15" customHeight="1">
      <c r="A59" s="69">
        <f>A28</f>
        <v>2</v>
      </c>
      <c r="B59" s="40"/>
      <c r="C59" s="59">
        <f>IF(NOT($N$27=3),"",IF(COUNTIF($B$29:$Q$29,Sheet3!$E$13)=1,Sheet3!$E$13,""))</f>
      </c>
      <c r="D59" s="60"/>
      <c r="E59" s="59">
        <f>IF(NOT($N$27=3),"",IF(COUNTIF($B$29:$Q$29,Sheet3!$E$14)=1,Sheet3!$E$14,""))</f>
      </c>
      <c r="F59" s="60"/>
      <c r="G59" s="59">
        <f>IF(NOT($N$27=3),"",IF(COUNTIF($B$29:$Q$29,Sheet3!$E$15)=1,Sheet3!$E$15,""))</f>
      </c>
      <c r="H59" s="60"/>
      <c r="I59" s="59">
        <f>IF(NOT($N$27=3),"",IF(COUNTIF($B$29:$Q$29,Sheet3!$E$16)=1,Sheet3!$E$16,""))</f>
      </c>
      <c r="J59" s="60"/>
      <c r="K59" s="59">
        <f>IF(NOT($N$27=3),"",IF(COUNTIF($B$29:$Q$29,Sheet3!$E$17)=1,Sheet3!$E$17,""))</f>
      </c>
      <c r="L59" s="60"/>
      <c r="M59" s="59">
        <f>IF(NOT($N$27=3),"",IF(COUNTIF($B$29:$Q$29,Sheet3!$E$18)=1,Sheet3!$E$18,""))</f>
      </c>
      <c r="N59" s="60"/>
      <c r="O59" s="59">
        <f>IF(NOT($N$27=3),"",IF(COUNTIF($B$29:$Q$29,Sheet3!$E$19)=1,Sheet3!$E$19,""))</f>
      </c>
      <c r="P59" s="60"/>
      <c r="Q59" s="59">
        <f>IF(NOT($N$27=3),"",IF(COUNTIF($B$29:$Q$29,Sheet3!$E$20)=1,Sheet3!$E$20,""))</f>
      </c>
      <c r="R59" s="60"/>
      <c r="S59" s="59">
        <f>IF(NOT($N$27=3),"",IF(COUNTIF($B$29:$Q$29,Sheet3!$E$21)=1,Sheet3!$E$21,""))</f>
      </c>
      <c r="T59" s="60"/>
      <c r="U59" s="59">
        <f>IF(NOT($N$27=3),"",IF(COUNTIF($B$29:$Q$29,Sheet3!$E$22)=1,Sheet3!$E$22,""))</f>
      </c>
      <c r="V59" s="60"/>
      <c r="W59" s="41"/>
    </row>
    <row r="60" spans="1:23" ht="15" customHeight="1">
      <c r="A60" s="70"/>
      <c r="B60" s="104"/>
      <c r="C60" s="105"/>
      <c r="D60" s="106">
        <f>IF(NOT($N$27=3),"",IF(COUNTIF($B$29:$Q$29,Sheet3!$E$3)=1,Sheet3!$E$3,""))</f>
      </c>
      <c r="E60" s="105"/>
      <c r="F60" s="106">
        <f>IF(NOT($N$27=3),"",IF(COUNTIF($B$29:$Q$29,Sheet3!$E$4)=1,Sheet3!$E$4,""))</f>
      </c>
      <c r="G60" s="105"/>
      <c r="H60" s="106">
        <f>IF(NOT($N$27=3),"",IF(COUNTIF($B$29:$Q$29,Sheet3!$E$5)=1,Sheet3!$E$5,""))</f>
      </c>
      <c r="I60" s="105"/>
      <c r="J60" s="106">
        <f>IF(NOT($N$27=3),"",IF(COUNTIF($B$29:$Q$29,Sheet3!$E$6)=1,Sheet3!$E$6,""))</f>
      </c>
      <c r="K60" s="105"/>
      <c r="L60" s="106">
        <f>IF(NOT($N$27=3),"",IF(COUNTIF($B$29:$Q$29,Sheet3!$E$7)=1,Sheet3!$E$7,""))</f>
      </c>
      <c r="M60" s="105"/>
      <c r="N60" s="106">
        <f>IF(NOT($N$27=3),"",IF(COUNTIF($B$29:$Q$29,Sheet3!$E$8)=1,Sheet3!$E$8,""))</f>
      </c>
      <c r="O60" s="105"/>
      <c r="P60" s="106">
        <f>IF(NOT($N$27=3),"",IF(COUNTIF($B$29:$Q$29,Sheet3!$E$9)=1,Sheet3!$E$9,""))</f>
      </c>
      <c r="Q60" s="105"/>
      <c r="R60" s="106">
        <f>IF(NOT($N$27=3),"",IF(COUNTIF($B$29:$Q$29,Sheet3!$E$10)=1,Sheet3!$E$10,""))</f>
      </c>
      <c r="S60" s="105"/>
      <c r="T60" s="106">
        <f>IF(NOT($N$27=3),"",IF(COUNTIF($B$29:$Q$29,Sheet3!$E$11)=1,Sheet3!$E$11,""))</f>
      </c>
      <c r="U60" s="105"/>
      <c r="V60" s="106"/>
      <c r="W60" s="109"/>
    </row>
    <row r="61" spans="1:23" ht="15" customHeight="1">
      <c r="A61" s="9"/>
      <c r="B61" s="110"/>
      <c r="C61" s="106">
        <f>IF(NOT($N$27=1),"",IF(COUNTIF($B$29:$Q$29,Sheet3!$C$13)=1,Sheet3!$C$13,""))</f>
      </c>
      <c r="D61" s="105"/>
      <c r="E61" s="106">
        <f>IF(NOT($N$27=1),"",IF(COUNTIF($B$29:$Q$29,Sheet3!$C$14)=1,Sheet3!$C$14,""))</f>
      </c>
      <c r="F61" s="105"/>
      <c r="G61" s="106">
        <f>IF(NOT($N$27=1),"",IF(COUNTIF($B$29:$Q$29,Sheet3!$C$15)=1,Sheet3!$C$15,""))</f>
      </c>
      <c r="H61" s="105"/>
      <c r="I61" s="106">
        <f>IF(NOT($N$27=1),"",IF(COUNTIF($B$29:$Q$29,Sheet3!$C$16)=1,Sheet3!$C$16,""))</f>
      </c>
      <c r="J61" s="105"/>
      <c r="K61" s="106">
        <f>IF(NOT($N$27=1),"",IF(COUNTIF($B$29:$Q$29,Sheet3!$C$17)=1,Sheet3!$C$17,""))</f>
      </c>
      <c r="L61" s="105"/>
      <c r="M61" s="106">
        <f>IF(NOT($N$27=1),"",IF(COUNTIF($B$29:$Q$29,Sheet3!$C$18)=1,Sheet3!$C$18,""))</f>
      </c>
      <c r="N61" s="105"/>
      <c r="O61" s="106">
        <f>IF(NOT($N$27=1),"",IF(COUNTIF($B$29:$Q$29,Sheet3!$C$19)=1,Sheet3!$C$19,""))</f>
      </c>
      <c r="P61" s="105"/>
      <c r="Q61" s="106">
        <f>IF(NOT($N$27=1),"",IF(COUNTIF($B$29:$Q$29,Sheet3!$C$20)=1,Sheet3!$C$20,""))</f>
      </c>
      <c r="R61" s="105"/>
      <c r="S61" s="106">
        <f>IF(NOT($N$27=1),"",IF(COUNTIF($B$29:$Q$29,Sheet3!$C$21)=1,Sheet3!$C$21,""))</f>
      </c>
      <c r="T61" s="105"/>
      <c r="U61" s="106">
        <f>IF(NOT($N$27=1),"",IF(COUNTIF($B$29:$Q$29,Sheet3!$C$22)=1,Sheet3!$C$22,""))</f>
      </c>
      <c r="V61" s="105"/>
      <c r="W61" s="111"/>
    </row>
    <row r="62" spans="1:23" s="8" customFormat="1" ht="15" customHeight="1">
      <c r="A62" s="9"/>
      <c r="B62" s="104"/>
      <c r="C62" s="105"/>
      <c r="D62" s="106">
        <f>IF(NOT($N$27=1),"",IF(COUNTIF($B$29:$Q$29,Sheet3!$C$3)=1,Sheet3!$C$3,""))</f>
      </c>
      <c r="E62" s="105"/>
      <c r="F62" s="106">
        <f>IF(NOT($N$27=1),"",IF(COUNTIF($B$29:$Q$29,Sheet3!$C$4)=1,Sheet3!$C$4,""))</f>
      </c>
      <c r="G62" s="105"/>
      <c r="H62" s="106">
        <f>IF(NOT($N$27=1),"",IF(COUNTIF($B$29:$Q$29,Sheet3!$C$5)=1,Sheet3!$C$5,""))</f>
      </c>
      <c r="I62" s="105"/>
      <c r="J62" s="106">
        <f>IF(NOT($N$27=1),"",IF(COUNTIF($B$29:$Q$29,Sheet3!$C$6)=1,Sheet3!$C$6,""))</f>
      </c>
      <c r="K62" s="105"/>
      <c r="L62" s="106">
        <f>IF(NOT($N$27=1),"",IF(COUNTIF($B$29:$Q$29,Sheet3!$C$7)=1,Sheet3!$C$7,""))</f>
      </c>
      <c r="M62" s="105"/>
      <c r="N62" s="106">
        <f>IF(NOT($N$27=1),"",IF(COUNTIF($B$29:$Q$29,Sheet3!$C$8)=1,Sheet3!$C$8,""))</f>
      </c>
      <c r="O62" s="105"/>
      <c r="P62" s="106">
        <f>IF(NOT($N$27=1),"",IF(COUNTIF($B$29:$Q$29,Sheet3!$C$9)=1,Sheet3!$C$9,""))</f>
      </c>
      <c r="Q62" s="105"/>
      <c r="R62" s="106">
        <f>IF(NOT($N$27=1),"",IF(COUNTIF($B$29:$Q$29,Sheet3!$C$10)=1,Sheet3!$C$10,""))</f>
      </c>
      <c r="S62" s="105"/>
      <c r="T62" s="106">
        <f>IF(NOT($N$27=1),"",IF(COUNTIF($B$29:$Q$29,Sheet3!$C$11)=1,Sheet3!$C$11,""))</f>
      </c>
      <c r="U62" s="105"/>
      <c r="V62" s="106"/>
      <c r="W62" s="109"/>
    </row>
    <row r="63" spans="1:23" ht="9.75" customHeight="1">
      <c r="A63" s="14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9"/>
      <c r="V63" s="19"/>
      <c r="W63" s="20"/>
    </row>
    <row r="64" spans="1:23" ht="9.75" customHeight="1">
      <c r="A64" s="14"/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3"/>
      <c r="V64" s="23"/>
      <c r="W64" s="24"/>
    </row>
    <row r="65" spans="1:23" s="8" customFormat="1" ht="15" customHeight="1">
      <c r="A65" s="44"/>
      <c r="B65" s="104"/>
      <c r="C65" s="105"/>
      <c r="D65" s="106">
        <f>IF(NOT($N$27=2),"",IF(COUNTIF($B$29:$Q$29,Sheet3!$D$3)=1,Sheet3!$D$3,""))</f>
      </c>
      <c r="E65" s="105"/>
      <c r="F65" s="106">
        <f>IF(NOT($N$27=2),"",IF(COUNTIF($B$29:$Q$29,Sheet3!$D$4)=1,Sheet3!$D$4,""))</f>
      </c>
      <c r="G65" s="105"/>
      <c r="H65" s="106">
        <f>IF(NOT($N$27=2),"",IF(COUNTIF($B$29:$Q$29,Sheet3!$D$5)=1,Sheet3!$D$5,""))</f>
      </c>
      <c r="I65" s="105"/>
      <c r="J65" s="106">
        <f>IF(NOT($N$27=2),"",IF(COUNTIF($B$29:$Q$29,Sheet3!$D$6)=1,Sheet3!$D$6,""))</f>
      </c>
      <c r="K65" s="105"/>
      <c r="L65" s="107">
        <v>0</v>
      </c>
      <c r="M65" s="108"/>
      <c r="N65" s="106">
        <f>IF(NOT($N$27=2),"",IF(COUNTIF($B$29:$Q$29,Sheet3!$D$8)=1,Sheet3!$D$8,""))</f>
      </c>
      <c r="O65" s="105"/>
      <c r="P65" s="106">
        <f>IF(NOT($N$27=2),"",IF(COUNTIF($B$29:$Q$29,Sheet3!$D$9)=1,Sheet3!$D$9,""))</f>
      </c>
      <c r="Q65" s="105"/>
      <c r="R65" s="106">
        <f>IF(NOT($N$27=2),"",IF(COUNTIF($B$29:$Q$29,Sheet3!$D$10)=1,Sheet3!$D$10,""))</f>
      </c>
      <c r="S65" s="105"/>
      <c r="T65" s="106">
        <f>IF(NOT($N$27=2),"",IF(COUNTIF($B$29:$Q$29,Sheet3!$D$11)=1,Sheet3!$D$11,""))</f>
      </c>
      <c r="U65" s="105"/>
      <c r="V65" s="106"/>
      <c r="W65" s="109"/>
    </row>
    <row r="66" spans="1:23" ht="15" customHeight="1">
      <c r="A66" s="14"/>
      <c r="B66" s="110"/>
      <c r="C66" s="106">
        <f>IF(NOT($N$27=2),"",IF(COUNTIF($B$29:$Q$29,Sheet3!$D$13)=1,Sheet3!$D$13,""))</f>
      </c>
      <c r="D66" s="105"/>
      <c r="E66" s="106">
        <f>IF(NOT($N$27=2),"",IF(COUNTIF($B$29:$Q$29,Sheet3!$D$14)=1,Sheet3!$D$14,""))</f>
      </c>
      <c r="F66" s="105"/>
      <c r="G66" s="106">
        <f>IF(NOT($N$27=2),"",IF(COUNTIF($B$29:$Q$29,Sheet3!$D$15)=1,Sheet3!$D$15,""))</f>
      </c>
      <c r="H66" s="105"/>
      <c r="I66" s="106">
        <f>IF(NOT($N$27=2),"",IF(COUNTIF($B$29:$Q$29,Sheet3!$D$16)=1,Sheet3!$D$16,""))</f>
      </c>
      <c r="J66" s="105"/>
      <c r="K66" s="106">
        <f>IF(NOT($N$27=2),"",IF(COUNTIF($B$29:$Q$29,Sheet3!$D$17)=1,Sheet3!$D$17,""))</f>
      </c>
      <c r="L66" s="105"/>
      <c r="M66" s="106">
        <f>IF(NOT($N$27=2),"",IF(COUNTIF($B$29:$Q$29,Sheet3!$D$18)=1,Sheet3!$D$18,""))</f>
      </c>
      <c r="N66" s="105"/>
      <c r="O66" s="106">
        <f>IF(NOT($N$27=2),"",IF(COUNTIF($B$29:$Q$29,Sheet3!$D$19)=1,Sheet3!$D$19,""))</f>
      </c>
      <c r="P66" s="105"/>
      <c r="Q66" s="106">
        <f>IF(NOT($N$27=2),"",IF(COUNTIF($B$29:$Q$29,Sheet3!$D$20)=1,Sheet3!$D$20,""))</f>
      </c>
      <c r="R66" s="105"/>
      <c r="S66" s="106">
        <f>IF(NOT($N$27=2),"",IF(COUNTIF($B$29:$Q$29,Sheet3!$D$21)=1,Sheet3!$D$21,""))</f>
      </c>
      <c r="T66" s="105"/>
      <c r="U66" s="106">
        <f>IF(NOT($N$27=2),"",IF(COUNTIF($B$29:$Q$29,Sheet3!$D$22)=1,Sheet3!$D$22,""))</f>
      </c>
      <c r="V66" s="105"/>
      <c r="W66" s="111"/>
    </row>
    <row r="67" spans="1:23" s="8" customFormat="1" ht="15" customHeight="1">
      <c r="A67" s="44"/>
      <c r="B67" s="104"/>
      <c r="C67" s="105"/>
      <c r="D67" s="106">
        <f>IF(NOT($N$27=4),"",IF(COUNTIF($B$29:$Q$29,Sheet3!$F$3)=1,Sheet3!$F$3,""))</f>
      </c>
      <c r="E67" s="105"/>
      <c r="F67" s="106">
        <f>IF(NOT($N$27=4),"",IF(COUNTIF($B$29:$Q$29,Sheet3!$F$4)=1,Sheet3!$F$4,""))</f>
      </c>
      <c r="G67" s="105"/>
      <c r="H67" s="106">
        <f>IF(NOT($N$27=4),"",IF(COUNTIF($B$29:$Q$29,Sheet3!$F$5)=1,Sheet3!$F$5,""))</f>
      </c>
      <c r="I67" s="105"/>
      <c r="J67" s="106">
        <f>IF(NOT($N$27=4),"",IF(COUNTIF($B$29:$Q$29,Sheet3!$F$6)=1,Sheet3!$F$6,""))</f>
      </c>
      <c r="K67" s="105"/>
      <c r="L67" s="106">
        <f>IF(NOT($N$27=4),"",IF(COUNTIF($B$29:$Q$29,Sheet3!$F$7)=1,Sheet3!$F$7,""))</f>
      </c>
      <c r="M67" s="105"/>
      <c r="N67" s="106">
        <f>IF(NOT($N$27=4),"",IF(COUNTIF($B$29:$Q$29,Sheet3!$F$8)=1,Sheet3!$F$8,""))</f>
      </c>
      <c r="O67" s="105"/>
      <c r="P67" s="106">
        <f>IF(NOT($N$27=4),"",IF(COUNTIF($B$29:$Q$29,Sheet3!$F$9)=1,Sheet3!$F$9,""))</f>
      </c>
      <c r="Q67" s="105"/>
      <c r="R67" s="106">
        <f>IF(NOT($N$27=4),"",IF(COUNTIF($B$29:$Q$29,Sheet3!$F$10)=1,Sheet3!$F$10,""))</f>
      </c>
      <c r="S67" s="105"/>
      <c r="T67" s="106">
        <f>IF(NOT($N$27=4),"",IF(COUNTIF($B$29:$Q$29,Sheet3!$F$11)=1,Sheet3!$F$11,""))</f>
      </c>
      <c r="U67" s="105"/>
      <c r="V67" s="106"/>
      <c r="W67" s="109"/>
    </row>
    <row r="68" spans="1:23" ht="15" customHeight="1">
      <c r="A68" s="14"/>
      <c r="B68" s="110"/>
      <c r="C68" s="106">
        <f>IF(NOT($N$27=4),"",IF(COUNTIF($B$29:$Q$29,Sheet3!$F$13)=1,Sheet3!$F$13,""))</f>
      </c>
      <c r="D68" s="105"/>
      <c r="E68" s="106">
        <f>IF(NOT($N$27=4),"",IF(COUNTIF($B$29:$Q$29,Sheet3!$F$14)=1,Sheet3!$F$14,""))</f>
      </c>
      <c r="F68" s="105"/>
      <c r="G68" s="106">
        <f>IF(NOT($N$27=4),"",IF(COUNTIF($B$29:$Q$29,Sheet3!$F$15)=1,Sheet3!$F$15,""))</f>
      </c>
      <c r="H68" s="105"/>
      <c r="I68" s="106">
        <f>IF(NOT($N$27=4),"",IF(COUNTIF($B$29:$Q$29,Sheet3!$F$16)=1,Sheet3!$F$16,""))</f>
      </c>
      <c r="J68" s="105"/>
      <c r="K68" s="106">
        <f>IF(NOT($N$27=4),"",IF(COUNTIF($B$29:$Q$29,Sheet3!$F$17)=1,Sheet3!$F$17,""))</f>
      </c>
      <c r="L68" s="105"/>
      <c r="M68" s="106">
        <f>IF(NOT($N$27=4),"",IF(COUNTIF($B$29:$Q$29,Sheet3!$F$18)=1,Sheet3!$F$18,""))</f>
      </c>
      <c r="N68" s="105"/>
      <c r="O68" s="106">
        <f>IF(NOT($N$27=4),"",IF(COUNTIF($B$29:$Q$29,Sheet3!$F$19)=1,Sheet3!$F$19,""))</f>
      </c>
      <c r="P68" s="105"/>
      <c r="Q68" s="106">
        <f>IF(NOT($N$27=4),"",IF(COUNTIF($B$29:$Q$29,Sheet3!$F$20)=1,Sheet3!$F$20,""))</f>
      </c>
      <c r="R68" s="105"/>
      <c r="S68" s="106">
        <f>IF(NOT($N$27=4),"",IF(COUNTIF($B$29:$Q$29,Sheet3!$F$21)=1,Sheet3!$F$21,""))</f>
      </c>
      <c r="T68" s="105"/>
      <c r="U68" s="106">
        <f>IF(NOT($N$27=4),"",IF(COUNTIF($B$29:$Q$29,Sheet3!$F$22)=1,Sheet3!$F$22,""))</f>
      </c>
      <c r="V68" s="105"/>
      <c r="W68" s="111"/>
    </row>
    <row r="69" spans="1:23" s="8" customFormat="1" ht="15" customHeight="1">
      <c r="A69" s="44"/>
      <c r="B69" s="104"/>
      <c r="C69" s="105"/>
      <c r="D69" s="106" t="str">
        <f>IF(NOT($N$27=5),"",IF(COUNTIF($B$29:$Q$29,Sheet3!$G$3)=1,Sheet3!$G$3,""))</f>
        <v>-4</v>
      </c>
      <c r="E69" s="105"/>
      <c r="F69" s="106" t="str">
        <f>IF(NOT($N$27=5),"",IF(COUNTIF($B$29:$Q$29,Sheet3!$G$4)=1,Sheet3!$G$4,""))</f>
        <v>-3</v>
      </c>
      <c r="G69" s="105"/>
      <c r="H69" s="106">
        <f>IF(NOT($N$27=5),"",IF(COUNTIF($B$29:$Q$29,Sheet3!$G$5)=1,Sheet3!$G$5,""))</f>
      </c>
      <c r="I69" s="105"/>
      <c r="J69" s="106">
        <f>IF(NOT($N$27=5),"",IF(COUNTIF($B$29:$Q$29,Sheet3!$G$6)=1,Sheet3!$G$6,""))</f>
      </c>
      <c r="K69" s="105"/>
      <c r="L69" s="106">
        <f>IF(NOT($N$27=5),"",IF(COUNTIF($B$29:$Q$29,Sheet3!$G$7)=1,Sheet3!$G$7,""))</f>
        <v>0</v>
      </c>
      <c r="M69" s="105"/>
      <c r="N69" s="106">
        <f>IF(NOT($N$27=5),"",IF(COUNTIF($B$29:$Q$29,Sheet3!$G$8)=1,Sheet3!$G$8,""))</f>
      </c>
      <c r="O69" s="105"/>
      <c r="P69" s="106">
        <f>IF(NOT($N$27=5),"",IF(COUNTIF($B$29:$Q$29,Sheet3!$G$9)=1,Sheet3!$G$9,""))</f>
      </c>
      <c r="Q69" s="105"/>
      <c r="R69" s="106" t="str">
        <f>IF(NOT($N$27=5),"",IF(COUNTIF($B$29:$Q$29,Sheet3!$G$10)=1,Sheet3!$G$10,""))</f>
        <v>3</v>
      </c>
      <c r="S69" s="105"/>
      <c r="T69" s="106">
        <f>IF(NOT($N$27=5),"",IF(COUNTIF($B$29:$Q$29,Sheet3!$G$11)=1,Sheet3!$G$11,""))</f>
      </c>
      <c r="U69" s="105"/>
      <c r="V69" s="106"/>
      <c r="W69" s="109"/>
    </row>
    <row r="70" spans="1:23" ht="15" customHeight="1">
      <c r="A70" s="14"/>
      <c r="B70" s="40"/>
      <c r="C70" s="59">
        <f>IF(NOT($N$27=5),"",IF(COUNTIF($B$29:$Q$29,Sheet3!$G$13)=1,Sheet3!$G$13,""))</f>
        <v>-4.5</v>
      </c>
      <c r="D70" s="60"/>
      <c r="E70" s="59">
        <f>IF(NOT($N$27=5),"",IF(COUNTIF($B$29:$Q$29,Sheet3!$G$14)=1,Sheet3!$G$14,""))</f>
      </c>
      <c r="F70" s="60"/>
      <c r="G70" s="59" t="str">
        <f>IF(NOT($N$27=5),"",IF(COUNTIF($B$29:$Q$29,Sheet3!$G$15)=1,Sheet3!$G$15,""))</f>
        <v>-2 1/2</v>
      </c>
      <c r="H70" s="60"/>
      <c r="I70" s="59">
        <f>IF(NOT($N$27=5),"",IF(COUNTIF($B$29:$Q$29,Sheet3!$G$16)=1,Sheet3!$G$16,""))</f>
      </c>
      <c r="J70" s="60"/>
      <c r="K70" s="59">
        <f>IF(NOT($N$27=5),"",IF(COUNTIF($B$29:$Q$29,Sheet3!$G$17)=1,Sheet3!$G$17,""))</f>
        <v>-0.5</v>
      </c>
      <c r="L70" s="60"/>
      <c r="M70" s="59" t="str">
        <f>IF(NOT($N$27=5),"",IF(COUNTIF($B$29:$Q$29,Sheet3!$G$18)=1,Sheet3!$G$18,""))</f>
        <v>+0.5</v>
      </c>
      <c r="N70" s="60"/>
      <c r="O70" s="59">
        <f>IF(NOT($N$27=5),"",IF(COUNTIF($B$29:$Q$29,Sheet3!$G$19)=1,Sheet3!$G$19,""))</f>
      </c>
      <c r="P70" s="60"/>
      <c r="Q70" s="59">
        <f>IF(NOT($N$27=5),"",IF(COUNTIF($B$29:$Q$29,Sheet3!$G$20)=1,Sheet3!$G$20,""))</f>
      </c>
      <c r="R70" s="60"/>
      <c r="S70" s="59">
        <f>IF(NOT($N$27=5),"",IF(COUNTIF($B$29:$Q$29,Sheet3!$G$21)=1,Sheet3!$G$21,""))</f>
      </c>
      <c r="T70" s="60"/>
      <c r="U70" s="59">
        <f>IF(NOT($N$27=5),"",IF(COUNTIF($B$29:$Q$29,Sheet3!$G$22)=1,Sheet3!$G$22,""))</f>
      </c>
      <c r="V70" s="60"/>
      <c r="W70" s="41"/>
    </row>
    <row r="71" spans="1:23" ht="49.5" customHeight="1">
      <c r="A71" s="25">
        <v>3</v>
      </c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</row>
    <row r="72" spans="1:23" s="28" customFormat="1" ht="30" customHeight="1">
      <c r="A72" s="27" t="s">
        <v>91</v>
      </c>
      <c r="B72" s="48"/>
      <c r="C72" s="49"/>
      <c r="D72" s="50"/>
      <c r="E72" s="50"/>
      <c r="F72" s="50"/>
      <c r="G72" s="50"/>
      <c r="H72" s="50"/>
      <c r="I72" s="50"/>
      <c r="J72" s="50"/>
      <c r="K72" s="51"/>
      <c r="L72" s="48">
        <f aca="true" t="shared" si="0" ref="L72:W72">L35</f>
        <v>10</v>
      </c>
      <c r="M72" s="57" t="str">
        <f t="shared" si="0"/>
        <v>時台</v>
      </c>
      <c r="N72" s="52">
        <f t="shared" si="0"/>
        <v>11</v>
      </c>
      <c r="O72" s="57" t="str">
        <f t="shared" si="0"/>
        <v>時台</v>
      </c>
      <c r="P72" s="48">
        <f t="shared" si="0"/>
        <v>12</v>
      </c>
      <c r="Q72" s="57" t="str">
        <f t="shared" si="0"/>
        <v>時台</v>
      </c>
      <c r="R72" s="52">
        <f t="shared" si="0"/>
        <v>13</v>
      </c>
      <c r="S72" s="57" t="str">
        <f t="shared" si="0"/>
        <v>時台</v>
      </c>
      <c r="T72" s="48">
        <f t="shared" si="0"/>
        <v>14</v>
      </c>
      <c r="U72" s="57" t="str">
        <f t="shared" si="0"/>
        <v>時台</v>
      </c>
      <c r="V72" s="52">
        <f t="shared" si="0"/>
        <v>15</v>
      </c>
      <c r="W72" s="57" t="str">
        <f t="shared" si="0"/>
        <v>時台</v>
      </c>
    </row>
    <row r="73" spans="2:23" s="28" customFormat="1" ht="30" customHeight="1">
      <c r="B73" s="95" t="str">
        <f aca="true" t="shared" si="1" ref="B73:K73">B36</f>
        <v>実際に浮き輪を持っている人　　(人)</v>
      </c>
      <c r="C73" s="96">
        <f t="shared" si="1"/>
        <v>0</v>
      </c>
      <c r="D73" s="96">
        <f t="shared" si="1"/>
        <v>0</v>
      </c>
      <c r="E73" s="96">
        <f t="shared" si="1"/>
        <v>0</v>
      </c>
      <c r="F73" s="96">
        <f t="shared" si="1"/>
        <v>0</v>
      </c>
      <c r="G73" s="96">
        <f t="shared" si="1"/>
        <v>0</v>
      </c>
      <c r="H73" s="96">
        <f t="shared" si="1"/>
        <v>0</v>
      </c>
      <c r="I73" s="96">
        <f t="shared" si="1"/>
        <v>0</v>
      </c>
      <c r="J73" s="96">
        <f t="shared" si="1"/>
        <v>0</v>
      </c>
      <c r="K73" s="96">
        <f t="shared" si="1"/>
        <v>0</v>
      </c>
      <c r="L73" s="63">
        <f aca="true" t="shared" si="2" ref="L73:U73">L36</f>
        <v>15</v>
      </c>
      <c r="M73" s="64">
        <f t="shared" si="2"/>
        <v>0</v>
      </c>
      <c r="N73" s="63">
        <f t="shared" si="2"/>
        <v>74</v>
      </c>
      <c r="O73" s="64">
        <f t="shared" si="2"/>
        <v>0</v>
      </c>
      <c r="P73" s="63">
        <f t="shared" si="2"/>
        <v>89</v>
      </c>
      <c r="Q73" s="64">
        <f t="shared" si="2"/>
        <v>0</v>
      </c>
      <c r="R73" s="63">
        <f t="shared" si="2"/>
        <v>55</v>
      </c>
      <c r="S73" s="64">
        <f t="shared" si="2"/>
        <v>0</v>
      </c>
      <c r="T73" s="63">
        <f t="shared" si="2"/>
        <v>96</v>
      </c>
      <c r="U73" s="64">
        <f t="shared" si="2"/>
        <v>0</v>
      </c>
      <c r="V73" s="91">
        <f ca="1">IF(NOT(OR(V38=L36,V38=N36,V38=P36,V38=R36,V38=T36)),V38,ROUND(RAND()*10+130,0))</f>
        <v>54</v>
      </c>
      <c r="W73" s="92"/>
    </row>
    <row r="74" spans="1:23" s="28" customFormat="1" ht="30" customHeight="1">
      <c r="A74" s="27"/>
      <c r="B74" s="48">
        <f>B37</f>
        <v>12</v>
      </c>
      <c r="C74" s="99" t="str">
        <f>C37</f>
        <v>時台</v>
      </c>
      <c r="D74" s="100"/>
      <c r="E74" s="101" t="str">
        <f>E37</f>
        <v>を基準にした場合　　(人)</v>
      </c>
      <c r="F74" s="102"/>
      <c r="G74" s="102"/>
      <c r="H74" s="102"/>
      <c r="I74" s="102"/>
      <c r="J74" s="102"/>
      <c r="K74" s="103"/>
      <c r="L74" s="91" t="str">
        <f>IF($B$74=L72,0,CONCATENATE(IF(L73&gt;HLOOKUP($B$74,$L$72:$W$73,2,FALSE),"+",""),(L73-HLOOKUP($B$74,$L$72:$W$73,2,FALSE))))</f>
        <v>-74</v>
      </c>
      <c r="M74" s="92"/>
      <c r="N74" s="91" t="str">
        <f>IF($B$74=N72,0,CONCATENATE(IF(N73&gt;HLOOKUP($B$74,$L$72:$W$73,2,FALSE),"+",""),(N73-HLOOKUP($B$74,$L$72:$W$73,2,FALSE))))</f>
        <v>-15</v>
      </c>
      <c r="O74" s="92"/>
      <c r="P74" s="91">
        <f>IF($B$74=P72,0,CONCATENATE(IF(P73&gt;HLOOKUP($B$74,$L$72:$W$73,2,FALSE),"+",""),(P73-HLOOKUP($B$74,$L$72:$W$73,2,FALSE))))</f>
        <v>0</v>
      </c>
      <c r="Q74" s="92"/>
      <c r="R74" s="91" t="str">
        <f>IF($B$74=R72,0,CONCATENATE(IF(R73&gt;HLOOKUP($B$74,$L$72:$W$73,2,FALSE),"+",""),(R73-HLOOKUP($B$74,$L$72:$W$73,2,FALSE))))</f>
        <v>-34</v>
      </c>
      <c r="S74" s="92"/>
      <c r="T74" s="91" t="str">
        <f>IF($B$74=T72,0,CONCATENATE(IF(T73&gt;HLOOKUP($B$74,$L$72:$W$73,2,FALSE),"+",""),(T73-HLOOKUP($B$74,$L$72:$W$73,2,FALSE))))</f>
        <v>+7</v>
      </c>
      <c r="U74" s="92"/>
      <c r="V74" s="63" t="str">
        <f>V37</f>
        <v>-35</v>
      </c>
      <c r="W74" s="64">
        <f>W37</f>
        <v>0</v>
      </c>
    </row>
    <row r="75" spans="1:23" ht="30" customHeight="1" hidden="1">
      <c r="A75" s="14"/>
      <c r="B75" s="42"/>
      <c r="C75" s="43"/>
      <c r="D75" s="42"/>
      <c r="E75" s="43"/>
      <c r="F75" s="42"/>
      <c r="G75" s="43"/>
      <c r="H75" s="42"/>
      <c r="I75" s="43"/>
      <c r="J75" s="42"/>
      <c r="K75" s="43"/>
      <c r="L75" s="11">
        <f>L72</f>
        <v>10</v>
      </c>
      <c r="M75" s="11"/>
      <c r="N75" s="11">
        <f aca="true" t="shared" si="3" ref="N75:V75">N72</f>
        <v>11</v>
      </c>
      <c r="O75" s="11"/>
      <c r="P75" s="11">
        <f t="shared" si="3"/>
        <v>12</v>
      </c>
      <c r="Q75" s="11"/>
      <c r="R75" s="11">
        <f t="shared" si="3"/>
        <v>13</v>
      </c>
      <c r="S75" s="11"/>
      <c r="T75" s="11">
        <f t="shared" si="3"/>
        <v>14</v>
      </c>
      <c r="U75" s="11"/>
      <c r="V75" s="11">
        <f t="shared" si="3"/>
        <v>15</v>
      </c>
      <c r="W75" s="11"/>
    </row>
    <row r="76" spans="1:23" s="26" customFormat="1" ht="30" customHeight="1">
      <c r="A76" s="56" t="s">
        <v>92</v>
      </c>
      <c r="B76" s="97" t="str">
        <f>CONCATENATE("　　",HLOOKUP(MAX(L73:W73),L73:W75,3,FALSE),M72)</f>
        <v>　　14時台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</row>
    <row r="77" spans="2:23" ht="30" customHeight="1">
      <c r="B77" s="12"/>
      <c r="C77" s="13"/>
      <c r="D77" s="13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2:23" ht="30" customHeight="1">
      <c r="B78" s="12"/>
      <c r="C78" s="13"/>
      <c r="D78" s="13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2:4" ht="49.5" customHeight="1">
      <c r="B79" s="61"/>
      <c r="C79" s="71"/>
      <c r="D79" s="71"/>
    </row>
    <row r="80" spans="2:4" ht="49.5" customHeight="1">
      <c r="B80" s="61"/>
      <c r="C80" s="71"/>
      <c r="D80" s="71"/>
    </row>
  </sheetData>
  <sheetProtection/>
  <mergeCells count="232">
    <mergeCell ref="B76:W76"/>
    <mergeCell ref="C74:D74"/>
    <mergeCell ref="E74:K74"/>
    <mergeCell ref="C37:D37"/>
    <mergeCell ref="E37:K37"/>
    <mergeCell ref="V73:W73"/>
    <mergeCell ref="L74:M74"/>
    <mergeCell ref="N74:O74"/>
    <mergeCell ref="P74:Q74"/>
    <mergeCell ref="R74:S74"/>
    <mergeCell ref="T74:U74"/>
    <mergeCell ref="V74:W74"/>
    <mergeCell ref="A54:W54"/>
    <mergeCell ref="B36:K36"/>
    <mergeCell ref="B71:W71"/>
    <mergeCell ref="B73:K73"/>
    <mergeCell ref="L73:M73"/>
    <mergeCell ref="N73:O73"/>
    <mergeCell ref="P73:Q73"/>
    <mergeCell ref="R73:S73"/>
    <mergeCell ref="T73:U73"/>
    <mergeCell ref="M1:O1"/>
    <mergeCell ref="P1:W1"/>
    <mergeCell ref="A1:L1"/>
    <mergeCell ref="J29:K29"/>
    <mergeCell ref="L29:M29"/>
    <mergeCell ref="N29:O29"/>
    <mergeCell ref="P29:Q29"/>
    <mergeCell ref="R29:S29"/>
    <mergeCell ref="T29:U29"/>
    <mergeCell ref="V29:W29"/>
    <mergeCell ref="B80:D80"/>
    <mergeCell ref="B19:W19"/>
    <mergeCell ref="B20:W20"/>
    <mergeCell ref="B21:W21"/>
    <mergeCell ref="N27:O27"/>
    <mergeCell ref="P27:Q27"/>
    <mergeCell ref="R27:S27"/>
    <mergeCell ref="T27:U27"/>
    <mergeCell ref="V27:W27"/>
    <mergeCell ref="B23:W23"/>
    <mergeCell ref="B79:D79"/>
    <mergeCell ref="F27:G27"/>
    <mergeCell ref="H27:I27"/>
    <mergeCell ref="J27:K27"/>
    <mergeCell ref="L27:M27"/>
    <mergeCell ref="B29:C29"/>
    <mergeCell ref="D29:E29"/>
    <mergeCell ref="F29:G29"/>
    <mergeCell ref="H29:I29"/>
    <mergeCell ref="B33:C33"/>
    <mergeCell ref="B53:W53"/>
    <mergeCell ref="J24:K24"/>
    <mergeCell ref="L24:M24"/>
    <mergeCell ref="N24:O24"/>
    <mergeCell ref="P24:Q24"/>
    <mergeCell ref="R24:S24"/>
    <mergeCell ref="T24:U24"/>
    <mergeCell ref="V24:W24"/>
    <mergeCell ref="B27:C27"/>
    <mergeCell ref="D27:E27"/>
    <mergeCell ref="B51:W51"/>
    <mergeCell ref="B52:W52"/>
    <mergeCell ref="B24:C24"/>
    <mergeCell ref="D24:E24"/>
    <mergeCell ref="F24:G24"/>
    <mergeCell ref="H24:I24"/>
    <mergeCell ref="D33:E33"/>
    <mergeCell ref="F33:G33"/>
    <mergeCell ref="H33:I33"/>
    <mergeCell ref="J33:K33"/>
    <mergeCell ref="B49:W49"/>
    <mergeCell ref="B50:W50"/>
    <mergeCell ref="A22:L22"/>
    <mergeCell ref="M22:O22"/>
    <mergeCell ref="P22:W22"/>
    <mergeCell ref="B28:W28"/>
    <mergeCell ref="L33:M33"/>
    <mergeCell ref="N33:O33"/>
    <mergeCell ref="P33:Q33"/>
    <mergeCell ref="R33:S33"/>
    <mergeCell ref="B45:W45"/>
    <mergeCell ref="B46:W46"/>
    <mergeCell ref="B47:W47"/>
    <mergeCell ref="B48:W48"/>
    <mergeCell ref="B11:W11"/>
    <mergeCell ref="B12:W12"/>
    <mergeCell ref="B13:W13"/>
    <mergeCell ref="B14:W14"/>
    <mergeCell ref="B15:W15"/>
    <mergeCell ref="B16:W16"/>
    <mergeCell ref="B8:W8"/>
    <mergeCell ref="B9:W9"/>
    <mergeCell ref="B10:W10"/>
    <mergeCell ref="A42:W42"/>
    <mergeCell ref="A43:W43"/>
    <mergeCell ref="T36:U36"/>
    <mergeCell ref="T37:U37"/>
    <mergeCell ref="V36:W36"/>
    <mergeCell ref="V37:W37"/>
    <mergeCell ref="B44:W44"/>
    <mergeCell ref="B17:W17"/>
    <mergeCell ref="B18:W18"/>
    <mergeCell ref="T33:U33"/>
    <mergeCell ref="V33:W33"/>
    <mergeCell ref="B2:W2"/>
    <mergeCell ref="B3:W3"/>
    <mergeCell ref="B4:W4"/>
    <mergeCell ref="B5:W5"/>
    <mergeCell ref="B6:W6"/>
    <mergeCell ref="B7:W7"/>
    <mergeCell ref="T62:U62"/>
    <mergeCell ref="V62:W62"/>
    <mergeCell ref="D55:E55"/>
    <mergeCell ref="L55:M55"/>
    <mergeCell ref="H55:I55"/>
    <mergeCell ref="B62:C62"/>
    <mergeCell ref="D62:E62"/>
    <mergeCell ref="F62:G62"/>
    <mergeCell ref="H62:I62"/>
    <mergeCell ref="L67:M67"/>
    <mergeCell ref="N67:O67"/>
    <mergeCell ref="P67:Q67"/>
    <mergeCell ref="R67:S67"/>
    <mergeCell ref="N62:O62"/>
    <mergeCell ref="P62:Q62"/>
    <mergeCell ref="R62:S62"/>
    <mergeCell ref="L62:M62"/>
    <mergeCell ref="Q66:R66"/>
    <mergeCell ref="S61:T61"/>
    <mergeCell ref="U61:V61"/>
    <mergeCell ref="A59:A60"/>
    <mergeCell ref="C61:D61"/>
    <mergeCell ref="E61:F61"/>
    <mergeCell ref="G61:H61"/>
    <mergeCell ref="I61:J61"/>
    <mergeCell ref="K61:L61"/>
    <mergeCell ref="L60:M60"/>
    <mergeCell ref="M61:N61"/>
    <mergeCell ref="G66:H66"/>
    <mergeCell ref="I66:J66"/>
    <mergeCell ref="K66:L66"/>
    <mergeCell ref="O61:P61"/>
    <mergeCell ref="L65:M65"/>
    <mergeCell ref="M66:N66"/>
    <mergeCell ref="O66:P66"/>
    <mergeCell ref="J62:K62"/>
    <mergeCell ref="S66:T66"/>
    <mergeCell ref="U66:V66"/>
    <mergeCell ref="Q61:R61"/>
    <mergeCell ref="B65:C65"/>
    <mergeCell ref="D65:E65"/>
    <mergeCell ref="F65:G65"/>
    <mergeCell ref="H65:I65"/>
    <mergeCell ref="J65:K65"/>
    <mergeCell ref="C66:D66"/>
    <mergeCell ref="E66:F66"/>
    <mergeCell ref="R36:S36"/>
    <mergeCell ref="R37:S37"/>
    <mergeCell ref="B39:W39"/>
    <mergeCell ref="B40:W40"/>
    <mergeCell ref="B41:W41"/>
    <mergeCell ref="N65:O65"/>
    <mergeCell ref="P65:Q65"/>
    <mergeCell ref="R65:S65"/>
    <mergeCell ref="T65:U65"/>
    <mergeCell ref="V65:W65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B60:C60"/>
    <mergeCell ref="D60:E60"/>
    <mergeCell ref="F60:G60"/>
    <mergeCell ref="H60:I60"/>
    <mergeCell ref="J60:K60"/>
    <mergeCell ref="N60:O60"/>
    <mergeCell ref="P60:Q60"/>
    <mergeCell ref="R60:S60"/>
    <mergeCell ref="T60:U60"/>
    <mergeCell ref="V60:W60"/>
    <mergeCell ref="B67:C67"/>
    <mergeCell ref="D67:E67"/>
    <mergeCell ref="F67:G67"/>
    <mergeCell ref="H67:I67"/>
    <mergeCell ref="J67:K67"/>
    <mergeCell ref="T67:U67"/>
    <mergeCell ref="V67:W67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V69:W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B34:W34"/>
    <mergeCell ref="L36:M36"/>
    <mergeCell ref="L37:M37"/>
    <mergeCell ref="N36:O36"/>
    <mergeCell ref="N37:O37"/>
    <mergeCell ref="P36:Q36"/>
    <mergeCell ref="P37:Q37"/>
    <mergeCell ref="T69:U69"/>
  </mergeCells>
  <printOptions/>
  <pageMargins left="0.3937007874015748" right="0" top="0.7874015748031497" bottom="0" header="0" footer="0"/>
  <pageSetup orientation="portrait" paperSize="9" scale="89" r:id="rId1"/>
  <rowBreaks count="3" manualBreakCount="3">
    <brk id="11" max="255" man="1"/>
    <brk id="21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7"/>
  <sheetViews>
    <sheetView zoomScalePageLayoutView="0" workbookViewId="0" topLeftCell="E1">
      <selection activeCell="E1" sqref="A1:IV16384"/>
    </sheetView>
  </sheetViews>
  <sheetFormatPr defaultColWidth="9.00390625" defaultRowHeight="13.5"/>
  <cols>
    <col min="1" max="1" width="4.25390625" style="1" customWidth="1"/>
    <col min="2" max="2" width="5.375" style="2" bestFit="1" customWidth="1"/>
    <col min="3" max="3" width="15.625" style="1" customWidth="1"/>
    <col min="4" max="4" width="83.125" style="1" customWidth="1"/>
    <col min="5" max="5" width="114.25390625" style="1" bestFit="1" customWidth="1"/>
    <col min="6" max="6" width="10.125" style="1" bestFit="1" customWidth="1"/>
    <col min="7" max="7" width="7.625" style="3" bestFit="1" customWidth="1"/>
    <col min="8" max="8" width="8.50390625" style="1" customWidth="1"/>
    <col min="9" max="9" width="10.125" style="1" bestFit="1" customWidth="1"/>
    <col min="10" max="10" width="8.625" style="1" bestFit="1" customWidth="1"/>
    <col min="11" max="11" width="7.875" style="1" customWidth="1"/>
    <col min="12" max="12" width="8.875" style="1" bestFit="1" customWidth="1"/>
    <col min="13" max="13" width="11.375" style="1" customWidth="1"/>
    <col min="14" max="14" width="12.625" style="1" customWidth="1"/>
    <col min="15" max="15" width="18.125" style="1" customWidth="1"/>
    <col min="16" max="16" width="11.00390625" style="1" customWidth="1"/>
    <col min="17" max="19" width="5.625" style="1" customWidth="1"/>
    <col min="20" max="20" width="6.50390625" style="1" customWidth="1"/>
    <col min="21" max="21" width="5.625" style="1" customWidth="1"/>
    <col min="22" max="22" width="9.375" style="3" customWidth="1"/>
    <col min="23" max="23" width="7.875" style="1" customWidth="1"/>
    <col min="24" max="24" width="9.125" style="1" customWidth="1"/>
    <col min="25" max="28" width="9.00390625" style="1" customWidth="1"/>
    <col min="29" max="29" width="3.50390625" style="1" bestFit="1" customWidth="1"/>
    <col min="30" max="31" width="8.25390625" style="1" bestFit="1" customWidth="1"/>
    <col min="32" max="32" width="4.375" style="1" bestFit="1" customWidth="1"/>
    <col min="33" max="16384" width="9.00390625" style="1" customWidth="1"/>
  </cols>
  <sheetData>
    <row r="1" spans="1:32" ht="13.5">
      <c r="A1" s="1" t="s">
        <v>2</v>
      </c>
      <c r="B1" s="2" t="s">
        <v>3</v>
      </c>
      <c r="C1" s="1" t="s">
        <v>4</v>
      </c>
      <c r="E1" s="1" t="s">
        <v>5</v>
      </c>
      <c r="AC1" s="1">
        <v>1</v>
      </c>
      <c r="AD1" s="1" t="s">
        <v>16</v>
      </c>
      <c r="AE1" s="1" t="s">
        <v>17</v>
      </c>
      <c r="AF1" s="1" t="s">
        <v>36</v>
      </c>
    </row>
    <row r="2" spans="1:32" ht="13.5">
      <c r="A2" s="1">
        <f aca="true" ca="1" t="shared" si="0" ref="A2:A8">RAND()</f>
        <v>0.5600856297356374</v>
      </c>
      <c r="B2" s="2">
        <f aca="true" t="shared" si="1" ref="B2:B8">RANK(A2,$A:$A,1)</f>
        <v>11</v>
      </c>
      <c r="C2" s="1" t="s">
        <v>6</v>
      </c>
      <c r="D2" s="1" t="str">
        <f>CONCATENATE(F2,G2,H2,I2,J2,K2,L2,M2,N2)</f>
        <v>①　０より4小さい数　　　　　②　０より16大きい数　　　　　③　０より8小さい数</v>
      </c>
      <c r="E2" s="1" t="str">
        <f>CONCATENATE("①　",IF(H2="大きい数　　　　　",CONCATENATE("+",G2),CONCATENATE("-",G2)),"　　　　　②　",IF(K2="大きい数　　　　　",CONCATENATE("+",J2),CONCATENATE("-",J2)),"　　　　　③　",IF(N2="大きい数",CONCATENATE("+",M2),CONCATENATE("-",M2)))</f>
        <v>①　-4　　　　　②　+16　　　　　③　-8</v>
      </c>
      <c r="F2" s="1" t="s">
        <v>9</v>
      </c>
      <c r="G2" s="3">
        <f ca="1">ROUNDUP(RAND()*15+1,0)</f>
        <v>4</v>
      </c>
      <c r="H2" s="1" t="str">
        <f ca="1">IF(RAND()&gt;0.5,"大きい数　　　　　","小さい数　　　　　")</f>
        <v>小さい数　　　　　</v>
      </c>
      <c r="I2" s="1" t="s">
        <v>7</v>
      </c>
      <c r="J2" s="1">
        <f ca="1">ROUNDUP(RAND()*15+1,0)</f>
        <v>16</v>
      </c>
      <c r="K2" s="1" t="str">
        <f ca="1">IF(RAND()&gt;0.5,"大きい数　　　　　","小さい数　　　　　")</f>
        <v>大きい数　　　　　</v>
      </c>
      <c r="L2" s="1" t="s">
        <v>8</v>
      </c>
      <c r="M2" s="1">
        <f ca="1">ROUNDUP(RAND()*15+1,0)</f>
        <v>8</v>
      </c>
      <c r="N2" s="1" t="str">
        <f ca="1">IF(RAND()&gt;0.5,"大きい数","小さい数")</f>
        <v>小さい数</v>
      </c>
      <c r="AC2" s="1">
        <v>2</v>
      </c>
      <c r="AD2" s="1" t="s">
        <v>18</v>
      </c>
      <c r="AE2" s="1" t="s">
        <v>19</v>
      </c>
      <c r="AF2" s="1" t="s">
        <v>37</v>
      </c>
    </row>
    <row r="3" spans="1:32" ht="13.5">
      <c r="A3" s="1">
        <f ca="1" t="shared" si="0"/>
        <v>0.06714421492904421</v>
      </c>
      <c r="B3" s="2">
        <f t="shared" si="1"/>
        <v>3</v>
      </c>
      <c r="C3" s="1" t="s">
        <v>6</v>
      </c>
      <c r="D3" s="1" t="str">
        <f>CONCATENATE(F3,G3,H3,I3,J3,K3,L3,M3,N3)</f>
        <v>①　０より5.3大きい数　　　　　②　０より4.3小さい数　　　　　③　０より7.505大きい数</v>
      </c>
      <c r="E3" s="1" t="str">
        <f>CONCATENATE("①　",IF(H3="大きい数　　　　　",CONCATENATE("+",G3),CONCATENATE("-",G3)),"　　　　　②　",IF(K3="大きい数　　　　　",CONCATENATE("+",J3),CONCATENATE("-",J3)),"　　　　　③　",IF(N3="大きい数",CONCATENATE("+",M3),CONCATENATE("-",M3)))</f>
        <v>①　+5.3　　　　　②　-4.3　　　　　③　+7.505</v>
      </c>
      <c r="F3" s="1" t="s">
        <v>9</v>
      </c>
      <c r="G3" s="3">
        <f ca="1">ROUNDUP(RAND()*9+1,1)</f>
        <v>5.3</v>
      </c>
      <c r="H3" s="1" t="str">
        <f ca="1">IF(RAND()&gt;0.5,"大きい数　　　　　","小さい数　　　　　")</f>
        <v>大きい数　　　　　</v>
      </c>
      <c r="I3" s="1" t="s">
        <v>7</v>
      </c>
      <c r="J3" s="1">
        <f ca="1">ROUNDUP(RAND()*9+1,2)</f>
        <v>4.3</v>
      </c>
      <c r="K3" s="1" t="str">
        <f ca="1">IF(RAND()&gt;0.5,"大きい数　　　　　","小さい数　　　　　")</f>
        <v>小さい数　　　　　</v>
      </c>
      <c r="L3" s="1" t="s">
        <v>8</v>
      </c>
      <c r="M3" s="1">
        <f ca="1">ROUNDUP(RAND()*9+1,3)</f>
        <v>7.505</v>
      </c>
      <c r="N3" s="1" t="str">
        <f ca="1">IF(RAND()&gt;0.5,"大きい数","小さい数")</f>
        <v>大きい数</v>
      </c>
      <c r="AC3" s="1">
        <v>3</v>
      </c>
      <c r="AD3" s="1" t="s">
        <v>20</v>
      </c>
      <c r="AE3" s="1" t="s">
        <v>21</v>
      </c>
      <c r="AF3" s="1" t="s">
        <v>36</v>
      </c>
    </row>
    <row r="4" spans="1:32" ht="13.5">
      <c r="A4" s="1">
        <f ca="1" t="shared" si="0"/>
        <v>0.749284411071395</v>
      </c>
      <c r="B4" s="2">
        <f t="shared" si="1"/>
        <v>13</v>
      </c>
      <c r="C4" s="1" t="s">
        <v>6</v>
      </c>
      <c r="D4" s="1" t="str">
        <f>CONCATENATE(F4,G4,H4,I4,J4,K4,L4,M4,N4)</f>
        <v>①　０より1   1/8  小さい数　　　　　②　０より   2/5  小さい数　　　　　③　０より   2/9  小さい数</v>
      </c>
      <c r="E4" s="1" t="str">
        <f>CONCATENATE("①　",IF(H4="大きい数　　　　　",CONCATENATE("+",G4),CONCATENATE("-",G4)),"　　　　　②　",IF(K4="大きい数　　　　　",CONCATENATE("+",J4),CONCATENATE("-",J4)),"　　　　　③　",IF(N4="大きい数",CONCATENATE("+",M4),CONCATENATE("-",M4)))</f>
        <v>①　-1   1/8  　　　　　②　-   2/5  　　　　　③　-   2/9  </v>
      </c>
      <c r="F4" s="1" t="s">
        <v>9</v>
      </c>
      <c r="G4" s="4" t="str">
        <f>TEXT(O4,"# ???/???")</f>
        <v>1   1/8  </v>
      </c>
      <c r="H4" s="1" t="str">
        <f ca="1">IF(RAND()&gt;0.5,"大きい数　　　　　","小さい数　　　　　")</f>
        <v>小さい数　　　　　</v>
      </c>
      <c r="I4" s="1" t="s">
        <v>7</v>
      </c>
      <c r="J4" s="4" t="str">
        <f>TEXT(P4,"# ???/???")</f>
        <v>   2/5  </v>
      </c>
      <c r="K4" s="1" t="str">
        <f ca="1">IF(RAND()&gt;0.5,"大きい数　　　　　","小さい数　　　　　")</f>
        <v>小さい数　　　　　</v>
      </c>
      <c r="L4" s="1" t="s">
        <v>8</v>
      </c>
      <c r="M4" s="4" t="str">
        <f>TEXT(Q4,"# ???/???")</f>
        <v>   2/9  </v>
      </c>
      <c r="N4" s="1" t="str">
        <f ca="1">IF(RAND()&gt;0.5,"大きい数","小さい数")</f>
        <v>小さい数</v>
      </c>
      <c r="O4" s="6">
        <f ca="1">ROUNDUP(RAND()*9+1,0)/ROUNDUP(RAND()*9+1,0)</f>
        <v>1.125</v>
      </c>
      <c r="P4" s="6">
        <f ca="1">ROUNDUP(RAND()*9+1,0)/ROUNDUP(RAND()*9+1,0)</f>
        <v>0.4</v>
      </c>
      <c r="Q4" s="6">
        <f ca="1">ROUNDUP(RAND()*9+1,0)/ROUNDUP(RAND()*9+1,0)</f>
        <v>0.2222222222222222</v>
      </c>
      <c r="V4" s="4"/>
      <c r="X4" s="4"/>
      <c r="AC4" s="1">
        <v>4</v>
      </c>
      <c r="AD4" s="1" t="s">
        <v>22</v>
      </c>
      <c r="AE4" s="1" t="s">
        <v>23</v>
      </c>
      <c r="AF4" s="1" t="s">
        <v>38</v>
      </c>
    </row>
    <row r="5" spans="1:32" ht="13.5">
      <c r="A5" s="1">
        <f ca="1" t="shared" si="0"/>
        <v>0.2726517388519669</v>
      </c>
      <c r="B5" s="2">
        <f t="shared" si="1"/>
        <v>7</v>
      </c>
      <c r="C5" s="1" t="s">
        <v>15</v>
      </c>
      <c r="D5" s="1" t="str">
        <f>CONCATENATE(F5,G5,H5,I5,"　　(　",J5,"　)　",K5,L5,M5,N5,"　　(　",O5,"　)　",P5,Q5,R5,S5,"　　(　",T5,"　)")</f>
        <v>①　　7個減る　　(　増える　)　　　　②　　7円減る　　(　増える　)　　　　③　　9g少ない　　(　多い　)</v>
      </c>
      <c r="E5" s="1" t="str">
        <f>CONCATENATE(F5,"-",G5,H5,J5,"　　　",K5,"-",L5,M5,O5,"　　　",P5,"-",Q5,R5,T5,)</f>
        <v>①　　-7個増える　　　　　　②　　-7円増える　　　　　　③　　-9g多い</v>
      </c>
      <c r="F5" s="1" t="s">
        <v>10</v>
      </c>
      <c r="G5" s="3">
        <f ca="1">ROUNDUP(RAND()*9+1,0)</f>
        <v>7</v>
      </c>
      <c r="H5" s="1" t="str">
        <f>VLOOKUP(V5,$AC$1:$AF$38,4,FALSE)</f>
        <v>個</v>
      </c>
      <c r="I5" s="1" t="str">
        <f>VLOOKUP(V5,$AC$1:$AF$38,3,FALSE)</f>
        <v>減る</v>
      </c>
      <c r="J5" s="1" t="str">
        <f>VLOOKUP(V5,$AC$1:$AF$38,2,FALSE)</f>
        <v>増える</v>
      </c>
      <c r="K5" s="1" t="s">
        <v>11</v>
      </c>
      <c r="L5" s="3">
        <f ca="1">ROUNDUP(RAND()*9+1,0)</f>
        <v>7</v>
      </c>
      <c r="M5" s="1" t="str">
        <f>VLOOKUP(W5,$AC$1:$AF$38,4,FALSE)</f>
        <v>円</v>
      </c>
      <c r="N5" s="1" t="str">
        <f>VLOOKUP(W5,$AC$1:$AF$38,3,FALSE)</f>
        <v>減る</v>
      </c>
      <c r="O5" s="1" t="str">
        <f>VLOOKUP(W5,$AC$1:$AF$38,2,FALSE)</f>
        <v>増える</v>
      </c>
      <c r="P5" s="1" t="s">
        <v>12</v>
      </c>
      <c r="Q5" s="3">
        <f ca="1">ROUNDUP(RAND()*9+1,0)</f>
        <v>9</v>
      </c>
      <c r="R5" s="1" t="str">
        <f>VLOOKUP(X5,$AC$1:$AF$38,4,FALSE)</f>
        <v>g</v>
      </c>
      <c r="S5" s="1" t="str">
        <f>VLOOKUP(X5,$AC$1:$AF$38,3,FALSE)</f>
        <v>少ない</v>
      </c>
      <c r="T5" s="1" t="str">
        <f>VLOOKUP(X5,$AC$1:$AF$38,2,FALSE)</f>
        <v>多い</v>
      </c>
      <c r="V5" s="5">
        <f ca="1">ROUND(RAND()*20+1,0)</f>
        <v>9</v>
      </c>
      <c r="W5" s="5">
        <f ca="1">ROUND(RAND()*20+1,0)</f>
        <v>19</v>
      </c>
      <c r="X5" s="5">
        <f ca="1">ROUND(RAND()*20+1,0)</f>
        <v>5</v>
      </c>
      <c r="AC5" s="1">
        <v>5</v>
      </c>
      <c r="AD5" s="1" t="s">
        <v>24</v>
      </c>
      <c r="AE5" s="1" t="s">
        <v>25</v>
      </c>
      <c r="AF5" s="1" t="s">
        <v>39</v>
      </c>
    </row>
    <row r="6" spans="1:32" ht="13.5">
      <c r="A6" s="1">
        <f ca="1" t="shared" si="0"/>
        <v>0.7552723886030785</v>
      </c>
      <c r="B6" s="2">
        <f t="shared" si="1"/>
        <v>14</v>
      </c>
      <c r="C6" s="1" t="s">
        <v>51</v>
      </c>
      <c r="D6" s="1" t="str">
        <f>CONCATENATE(F6,G6,H6,I6,J6,K6,L6,M6,N6,O6,P6,Q6,R6,S6,T6)</f>
        <v>①　　-6　　　②　　-5.1　　　③　　-8.6　　　④　　1   2/3  　　　⑤　　-6</v>
      </c>
      <c r="E6" s="1" t="str">
        <f>CONCATENATE(F6,"　　",H6,"　　　",I6,"　　",K6,"　　　",L6,"　　",N6,O6,"　　　",Q6,R6,"　　",T6)</f>
        <v>①　　　　6　　　　　　②　　　　5.1　　　　　　③　　　　8.6　　　④　　　　　1   2/3  　　　⑤　　　　6</v>
      </c>
      <c r="F6" s="1" t="s">
        <v>10</v>
      </c>
      <c r="G6" s="3" t="str">
        <f ca="1">IF(RAND()&gt;0.5,"-",IF(RAND()&gt;0.2,"+",""))</f>
        <v>-</v>
      </c>
      <c r="H6" s="1">
        <f ca="1">IF(RAND()&gt;0.5,ROUND(RAND()*10,1),ROUND(RAND()*10,0))</f>
        <v>6</v>
      </c>
      <c r="I6" s="1" t="s">
        <v>11</v>
      </c>
      <c r="J6" s="3" t="str">
        <f ca="1">IF(RAND()&gt;0.5,"-",IF(RAND()&gt;0.2,"+",""))</f>
        <v>-</v>
      </c>
      <c r="K6" s="1">
        <f ca="1">IF(RAND()&gt;0.5,ROUND(RAND()*10,1),ROUND(RAND()*10,0))</f>
        <v>5.1</v>
      </c>
      <c r="L6" s="1" t="s">
        <v>12</v>
      </c>
      <c r="M6" s="3" t="str">
        <f ca="1">IF(RAND()&gt;0.5,"-",IF(RAND()&gt;0.2,"+",""))</f>
        <v>-</v>
      </c>
      <c r="N6" s="1">
        <f ca="1">IF(RAND()&gt;0.5,ROUND(RAND()*10,1),ROUND(RAND()*10,0))</f>
        <v>8.6</v>
      </c>
      <c r="O6" s="1" t="s">
        <v>13</v>
      </c>
      <c r="P6" s="3">
        <f ca="1">IF(RAND()&gt;0.5,"-",IF(RAND()&gt;0.2,"+",""))</f>
      </c>
      <c r="Q6" s="4" t="str">
        <f>TEXT(U6,"# ???/???")</f>
        <v>1   2/3  </v>
      </c>
      <c r="R6" s="1" t="s">
        <v>14</v>
      </c>
      <c r="S6" s="3" t="str">
        <f ca="1">IF(RAND()&gt;0.5,"-",IF(RAND()&gt;0.2,"+",""))</f>
        <v>-</v>
      </c>
      <c r="T6" s="1">
        <f ca="1">IF(RAND()&gt;0.5,ROUND(RAND()*10,1),ROUND(RAND()*10,0))</f>
        <v>6</v>
      </c>
      <c r="U6" s="6">
        <f ca="1">ROUNDUP(RAND()*9+1,0)/ROUNDUP(RAND()*9+1,0)</f>
        <v>1.6666666666666667</v>
      </c>
      <c r="AC6" s="1">
        <v>6</v>
      </c>
      <c r="AD6" s="1" t="s">
        <v>26</v>
      </c>
      <c r="AE6" s="1" t="s">
        <v>27</v>
      </c>
      <c r="AF6" s="1" t="s">
        <v>40</v>
      </c>
    </row>
    <row r="7" spans="1:32" ht="13.5">
      <c r="A7" s="1">
        <f ca="1" t="shared" si="0"/>
        <v>0.7905685457587355</v>
      </c>
      <c r="B7" s="2">
        <f t="shared" si="1"/>
        <v>15</v>
      </c>
      <c r="C7" s="1" t="s">
        <v>51</v>
      </c>
      <c r="D7" s="1" t="str">
        <f>CONCATENATE(F7,G7,H7,I7,J7,K7,L7,M7,N7,O7,P7,Q7,R7,S7,T7)</f>
        <v>①　　-   6/7  　　　②　　+0.4　　　③　　-2　　　④　　-4.2　　　⑤　　+2.2</v>
      </c>
      <c r="E7" s="1" t="str">
        <f>CONCATENATE(F7,"　　",H7,"　　　",I7,"　　",K7,"　　　",L7,"　　",N7,O7,"　　　",Q7,R7,"　　",T7)</f>
        <v>①　　　　   6/7  　　　　　　②　　　　0.4　　　　　　③　　　　2　　　④　　　　　4.2　　　⑤　　　　2.2</v>
      </c>
      <c r="F7" s="1" t="s">
        <v>10</v>
      </c>
      <c r="G7" s="3" t="str">
        <f ca="1">IF(RAND()&gt;0.5,"-",IF(RAND()&gt;0.2,"+",""))</f>
        <v>-</v>
      </c>
      <c r="H7" s="4" t="str">
        <f>TEXT(U7,"# ???/???")</f>
        <v>   6/7  </v>
      </c>
      <c r="I7" s="1" t="s">
        <v>11</v>
      </c>
      <c r="J7" s="3" t="str">
        <f ca="1">IF(RAND()&gt;0.5,"-",IF(RAND()&gt;0.2,"+",""))</f>
        <v>+</v>
      </c>
      <c r="K7" s="1">
        <f ca="1">IF(RAND()&gt;0.5,ROUND(RAND()*10,1),ROUND(RAND()*10,0))</f>
        <v>0.4</v>
      </c>
      <c r="L7" s="1" t="s">
        <v>12</v>
      </c>
      <c r="M7" s="3" t="str">
        <f ca="1">IF(RAND()&gt;0.5,"-",IF(RAND()&gt;0.2,"+",""))</f>
        <v>-</v>
      </c>
      <c r="N7" s="1">
        <f ca="1">IF(RAND()&gt;0.5,ROUND(RAND()*10,1),ROUND(RAND()*10,0))</f>
        <v>2</v>
      </c>
      <c r="O7" s="1" t="s">
        <v>13</v>
      </c>
      <c r="P7" s="3" t="str">
        <f ca="1">IF(RAND()&gt;0.5,"-",IF(RAND()&gt;0.2,"+",""))</f>
        <v>-</v>
      </c>
      <c r="Q7" s="1">
        <f ca="1">IF(RAND()&gt;0.5,ROUND(RAND()*10,1),ROUND(RAND()*10,0))</f>
        <v>4.2</v>
      </c>
      <c r="R7" s="1" t="s">
        <v>14</v>
      </c>
      <c r="S7" s="3" t="str">
        <f ca="1">IF(RAND()&gt;0.5,"-",IF(RAND()&gt;0.2,"+",""))</f>
        <v>+</v>
      </c>
      <c r="T7" s="1">
        <f ca="1">IF(RAND()&gt;0.5,ROUND(RAND()*10,1),ROUND(RAND()*10,0))</f>
        <v>2.2</v>
      </c>
      <c r="U7" s="6">
        <f ca="1">ROUNDUP(RAND()*9+1,0)/ROUNDUP(RAND()*9+1,0)</f>
        <v>0.8571428571428571</v>
      </c>
      <c r="AC7" s="1">
        <v>7</v>
      </c>
      <c r="AD7" s="1" t="s">
        <v>28</v>
      </c>
      <c r="AE7" s="1" t="s">
        <v>29</v>
      </c>
      <c r="AF7" s="1" t="s">
        <v>38</v>
      </c>
    </row>
    <row r="8" spans="1:32" ht="13.5">
      <c r="A8" s="1">
        <f ca="1" t="shared" si="0"/>
        <v>0.02704414054528126</v>
      </c>
      <c r="B8" s="2">
        <f t="shared" si="1"/>
        <v>2</v>
      </c>
      <c r="C8" s="1" t="s">
        <v>46</v>
      </c>
      <c r="D8" s="1" t="str">
        <f>CONCATENATE(F8,G8,H8,I8,"　　　",J8,H8,K8,"　　(",I8,")　　",L8,M8,N8,O8,"　　　",P8,N8,Q8,"　　(　",O8,"　)")</f>
        <v>①　　10cm長い　　　8cm短い　　(長い)　　　　　②　　5時間後　　　9時間前　　(　後　)</v>
      </c>
      <c r="E8" s="1" t="str">
        <f>CONCATENATE(F8,"+",G8,H8,"　　-",J8,H8,L8,"+",M8,N8,"　　-",P8,N8)</f>
        <v>①　　+10cm　　-8cm　　　②　　+5時間　　-9時間</v>
      </c>
      <c r="F8" s="1" t="s">
        <v>10</v>
      </c>
      <c r="G8" s="3">
        <f ca="1">ROUNDUP(RAND()*9+1,0)</f>
        <v>10</v>
      </c>
      <c r="H8" s="1" t="str">
        <f>VLOOKUP(R8,$AC$1:$AF$38,4,FALSE)</f>
        <v>cm</v>
      </c>
      <c r="I8" s="1" t="str">
        <f>VLOOKUP(R8,$AC$1:$AF$38,2,FALSE)</f>
        <v>長い</v>
      </c>
      <c r="J8" s="3">
        <f ca="1">ROUNDUP(RAND()*9+1,0)</f>
        <v>8</v>
      </c>
      <c r="K8" s="1" t="str">
        <f>VLOOKUP(R8,$AC$1:$AF$38,3,FALSE)</f>
        <v>短い</v>
      </c>
      <c r="L8" s="3" t="s">
        <v>11</v>
      </c>
      <c r="M8" s="1">
        <f ca="1">ROUNDUP(RAND()*9+1,0)</f>
        <v>5</v>
      </c>
      <c r="N8" s="1" t="str">
        <f>VLOOKUP(S8,$AC$1:$AF$38,4,FALSE)</f>
        <v>時間</v>
      </c>
      <c r="O8" s="1" t="str">
        <f>VLOOKUP(S8,$AC$1:$AF$38,2,FALSE)</f>
        <v>後</v>
      </c>
      <c r="P8" s="1">
        <f ca="1">ROUNDUP(RAND()*9+1,0)</f>
        <v>9</v>
      </c>
      <c r="Q8" s="3" t="str">
        <f>VLOOKUP(S8,$AC$1:$AF$38,3,FALSE)</f>
        <v>前</v>
      </c>
      <c r="R8" s="5">
        <f ca="1">ROUND(RAND()*20+1,0)</f>
        <v>7</v>
      </c>
      <c r="S8" s="5">
        <f ca="1">ROUND(RAND()*20+1,0)</f>
        <v>14</v>
      </c>
      <c r="AC8" s="1">
        <v>8</v>
      </c>
      <c r="AD8" s="1" t="s">
        <v>31</v>
      </c>
      <c r="AE8" s="1" t="s">
        <v>30</v>
      </c>
      <c r="AF8" s="1" t="s">
        <v>41</v>
      </c>
    </row>
    <row r="9" spans="6:19" ht="13.5" hidden="1">
      <c r="F9" s="1">
        <f>RANK(F12,F12:O12,1)</f>
        <v>7</v>
      </c>
      <c r="G9" s="1">
        <f>RANK(G12,F12:O12,1)</f>
        <v>5</v>
      </c>
      <c r="H9" s="1">
        <f>RANK(N12,F12:O12,1)</f>
        <v>4</v>
      </c>
      <c r="I9" s="1">
        <f>RANK(I12,F12:O12,1)</f>
        <v>3</v>
      </c>
      <c r="J9" s="1">
        <f>RANK(J12,F12:O12,1)</f>
        <v>8</v>
      </c>
      <c r="K9" s="1">
        <f>RANK(K12,F12:O12,1)</f>
        <v>6</v>
      </c>
      <c r="L9" s="1">
        <f>RANK(L12,F12:O12,1)</f>
        <v>2</v>
      </c>
      <c r="M9" s="1">
        <f>RANK(O12,F12:O12,1)</f>
        <v>1</v>
      </c>
      <c r="Q9" s="3"/>
      <c r="R9" s="5"/>
      <c r="S9" s="5"/>
    </row>
    <row r="10" spans="6:19" ht="13.5" hidden="1">
      <c r="F10" s="1">
        <f ca="1">ROUND(RAND()*10,1)</f>
        <v>9.6</v>
      </c>
      <c r="G10" s="1">
        <f ca="1">ROUND(RAND()*10,1)</f>
        <v>5.4</v>
      </c>
      <c r="H10" s="4" t="str">
        <f>TEXT(N10,"# ???/???")</f>
        <v>3   1/3  </v>
      </c>
      <c r="I10" s="1">
        <f ca="1">ROUND(RAND()*10,1)</f>
        <v>2.8</v>
      </c>
      <c r="J10" s="1">
        <f ca="1">ROUND(RAND()*10,1)</f>
        <v>2.8</v>
      </c>
      <c r="K10" s="1">
        <f ca="1">ROUND(RAND()*10,1)</f>
        <v>6.4</v>
      </c>
      <c r="L10" s="1">
        <f ca="1">ROUND(RAND()*10,1)</f>
        <v>2.3</v>
      </c>
      <c r="M10" s="4" t="str">
        <f>TEXT(O10,"# ???/???")</f>
        <v>   1/3  </v>
      </c>
      <c r="N10" s="6">
        <f ca="1">ROUNDUP(RAND()*9+1,0)/ROUNDUP(RAND()*9+1,0)</f>
        <v>3.3333333333333335</v>
      </c>
      <c r="O10" s="6">
        <f ca="1">ROUNDUP(RAND()*9+1,0)/ROUNDUP(RAND()*9+1,0)</f>
        <v>0.3333333333333333</v>
      </c>
      <c r="Q10" s="3"/>
      <c r="R10" s="5"/>
      <c r="S10" s="5"/>
    </row>
    <row r="11" spans="1:32" ht="13.5">
      <c r="A11" s="1">
        <f ca="1">RAND()</f>
        <v>0.8394251972866318</v>
      </c>
      <c r="B11" s="2">
        <f>RANK(A11,$A:$A,1)</f>
        <v>18</v>
      </c>
      <c r="C11" s="1" t="s">
        <v>65</v>
      </c>
      <c r="D11" s="1" t="str">
        <f>CONCATENATE(F11,"　　　,　　　",G11,"　　　,　",H11,"　,　　　",I11,"　　　,　　　",J11,"　　　,　　　",K11,"　　　,　　　",L11,"　　　,　",M11)</f>
        <v>-9.6　　　,　　　-5.4　　　,　-3   1/3  　,　　　2.8　　　,　　　32.8　　　,　　　-6.4　　　,　　　2.3　　　,　-   1/3  </v>
      </c>
      <c r="E11" s="1" t="str">
        <f>CONCATENATE(HLOOKUP(1,F9:M11,3,FALSE),"　　　,　　　",HLOOKUP(2,F9:M11,3,FALSE),"　　　,　",HLOOKUP(3,F9:M11,3,FALSE),"　,　　　",HLOOKUP(4,F9:M11,3,FALSE),"　　　,　　　",HLOOKUP(5,F9:M11,3,FALSE),"　　　,　　　",HLOOKUP(6,F9:M11,3,FALSE),"　　　,　　　",HLOOKUP(7,F9:M11,3,FALSE),"　　　,　",HLOOKUP(8,F9:M11,3,FALSE))</f>
        <v>-   1/3  　　　,　　　2.3　　　,　2.8　,　　　-3   1/3  　　　,　　　-5.4　　　,　　　-6.4　　　,　　　-9.6　　　,　32.8</v>
      </c>
      <c r="F11" s="1">
        <f ca="1">F10*IF(RAND()&gt;0.5,1,-1)</f>
        <v>-9.6</v>
      </c>
      <c r="G11" s="1">
        <f ca="1">IF(NOT(F10=G10),G10,G10*0.5)*IF(RAND()&gt;0.5,1,-1)</f>
        <v>-5.4</v>
      </c>
      <c r="H11" s="4" t="str">
        <f>TEXT(N11,"# ???/???")</f>
        <v>-3   1/3  </v>
      </c>
      <c r="I11" s="1">
        <f ca="1">IF(NOT(OR(I10=F10,I10=G10,I10=N10)),I10,I10+20)*IF(RAND()&gt;0.5,1,-1)</f>
        <v>2.8</v>
      </c>
      <c r="J11" s="1">
        <f ca="1">IF(NOT(OR(J10=F10,J10=G10,J10=N10,J10=I10)),J10,J10+30)*IF(RAND()&gt;0.5,1,-1)</f>
        <v>32.8</v>
      </c>
      <c r="K11" s="1">
        <f ca="1">IF(NOT(OR(K10=F10,K10=G10,K10=N10,K10=I10,K10=J10)),K10,K10+40)*IF(RAND()&gt;0.5,1,-1)</f>
        <v>-6.4</v>
      </c>
      <c r="L11" s="1">
        <f ca="1">IF(NOT(OR(L10=F10,L10=G10,L10=N10,L10=I10,L10=J10,L10=K10)),L10,L10+50)*IF(RAND()&gt;0.5,1,-1)</f>
        <v>2.3</v>
      </c>
      <c r="M11" s="4" t="str">
        <f>TEXT(O11,"# ???/???")</f>
        <v>-   1/3  </v>
      </c>
      <c r="N11" s="6">
        <f ca="1">IF(NOT(OR(N10=F10,N10=G10)),N10,N10+10)*IF(RAND()&gt;0.5,1,-1)</f>
        <v>-3.3333333333333335</v>
      </c>
      <c r="O11" s="6">
        <f ca="1">IF(NOT(OR(O10=F10,O10=G10,O10=N10,O10=I10,O10=J10,O10=K10,O10=L10)),O10,O10+60)*IF(RAND()&gt;0.5,1,-1)</f>
        <v>-0.3333333333333333</v>
      </c>
      <c r="R11" s="7"/>
      <c r="S11" s="7"/>
      <c r="AC11" s="1">
        <v>9</v>
      </c>
      <c r="AD11" s="1" t="s">
        <v>32</v>
      </c>
      <c r="AE11" s="1" t="s">
        <v>33</v>
      </c>
      <c r="AF11" s="1" t="s">
        <v>42</v>
      </c>
    </row>
    <row r="12" spans="6:19" ht="13.5" hidden="1">
      <c r="F12" s="1">
        <f>ABS(F11)</f>
        <v>9.6</v>
      </c>
      <c r="G12" s="1">
        <f aca="true" t="shared" si="2" ref="G12:L12">ABS(G11)</f>
        <v>5.4</v>
      </c>
      <c r="I12" s="1">
        <f t="shared" si="2"/>
        <v>2.8</v>
      </c>
      <c r="J12" s="1">
        <f t="shared" si="2"/>
        <v>32.8</v>
      </c>
      <c r="K12" s="1">
        <f t="shared" si="2"/>
        <v>6.4</v>
      </c>
      <c r="L12" s="1">
        <f t="shared" si="2"/>
        <v>2.3</v>
      </c>
      <c r="N12" s="58">
        <f>ABS(N11)</f>
        <v>3.3333333333333335</v>
      </c>
      <c r="O12" s="58">
        <f>ABS(O11)</f>
        <v>0.3333333333333333</v>
      </c>
      <c r="R12" s="7"/>
      <c r="S12" s="7"/>
    </row>
    <row r="13" spans="1:32" ht="13.5">
      <c r="A13" s="1">
        <f ca="1">RAND()</f>
        <v>0.5464791615174935</v>
      </c>
      <c r="B13" s="2">
        <f>RANK(A13,$A:$A,1)</f>
        <v>10</v>
      </c>
      <c r="C13" s="1" t="str">
        <f>CONCATENATE(F13,"を基準とした場合、次の数はいくつで表されますか。")</f>
        <v>20を基準とした場合、次の数はいくつで表されますか。</v>
      </c>
      <c r="D13" s="1" t="str">
        <f>CONCATENATE(G13,H13,I13,J13,K13,L13,M13,N13,O13,P13)</f>
        <v>①　　　59　　　②　　　36　　　③　　　50　　　④　　　16　　　⑤　　　43</v>
      </c>
      <c r="E13" s="1" t="str">
        <f>CONCATENATE(G13,IF(H13&gt;F13,CONCATENATE("+",H13-F13),H13-F13),I13,IF(J13&gt;F13,CONCATENATE("+",J13-F13),J13-F13),K13,IF(L13&gt;F13,CONCATENATE("+",L13-F13),L13-F13),M13,IF(N13&gt;F13,CONCATENATE("+",N13-F13),N13-F13),O13,IF(P13&gt;F13,CONCATENATE("+",P13-F13),P13-F13))</f>
        <v>①　　　+39　　　②　　　+16　　　③　　　+30　　　④　　　-4　　　⑤　　　+23</v>
      </c>
      <c r="F13" s="1">
        <f ca="1">ROUND(RAND()*90+10,-1)</f>
        <v>20</v>
      </c>
      <c r="G13" s="3" t="s">
        <v>93</v>
      </c>
      <c r="H13" s="1">
        <f ca="1">ROUND(RAND()*90+10,0)</f>
        <v>59</v>
      </c>
      <c r="I13" s="1" t="s">
        <v>94</v>
      </c>
      <c r="J13" s="1">
        <f ca="1">ROUND(RAND()*90+10,0)</f>
        <v>36</v>
      </c>
      <c r="K13" s="1" t="s">
        <v>95</v>
      </c>
      <c r="L13" s="1">
        <f ca="1">ROUND(RAND()*90+10,0)</f>
        <v>50</v>
      </c>
      <c r="M13" s="1" t="s">
        <v>96</v>
      </c>
      <c r="N13" s="1">
        <f ca="1">ROUND(RAND()*90+10,0)</f>
        <v>16</v>
      </c>
      <c r="O13" s="1" t="s">
        <v>97</v>
      </c>
      <c r="P13" s="1">
        <f ca="1">ROUND(RAND()*90+10,0)</f>
        <v>43</v>
      </c>
      <c r="Q13" s="3"/>
      <c r="R13" s="7"/>
      <c r="S13" s="7"/>
      <c r="AC13" s="1">
        <v>10</v>
      </c>
      <c r="AD13" s="1" t="s">
        <v>34</v>
      </c>
      <c r="AE13" s="1" t="s">
        <v>35</v>
      </c>
      <c r="AF13" s="1" t="s">
        <v>98</v>
      </c>
    </row>
    <row r="14" spans="1:32" ht="13.5">
      <c r="A14" s="1">
        <f ca="1">RAND()</f>
        <v>0.08729820164133528</v>
      </c>
      <c r="B14" s="2">
        <f>RANK(A14,$A:$A,1)</f>
        <v>5</v>
      </c>
      <c r="C14" s="1" t="s">
        <v>50</v>
      </c>
      <c r="D14" s="1" t="str">
        <f>CONCATENATE(F14,G14,H14,I14,J14,K14,L14,M14,N14,O14,P14,Q14,R14,S14,T14)</f>
        <v>①　　-8.2　　　②　　-9.5　　　③　　-2.9　　　④　　+   7/8  　　　⑤　　+3.9</v>
      </c>
      <c r="E14" s="1" t="str">
        <f>CONCATENATE(F14,IF(G14="-","+","-"),"　　",H14,"　　　",I14,"　　",IF(J14="-","+","-"),K14,"　　　",L14,"　　",IF(M14="-","+","-"),N14,O14,"　　　",IF(P14="-","+","-"),Q14,R14,"　　",IF(S14="-","+","-"),T14)</f>
        <v>①　　+　　8.2　　　　　　②　　　　+9.5　　　　　　③　　　　+2.9　　　④　　　　　-   7/8  　　　⑤　　　　-3.9</v>
      </c>
      <c r="F14" s="1" t="s">
        <v>99</v>
      </c>
      <c r="G14" s="3" t="str">
        <f ca="1">IF(RAND()&gt;0.5,"-",IF(RAND()&gt;0.2,"+",""))</f>
        <v>-</v>
      </c>
      <c r="H14" s="1">
        <f ca="1">IF(RAND()&gt;0.5,ROUND(RAND()*10,1),ROUND(RAND()*10,0))</f>
        <v>8.2</v>
      </c>
      <c r="I14" s="1" t="s">
        <v>100</v>
      </c>
      <c r="J14" s="3" t="str">
        <f ca="1">IF(RAND()&gt;0.5,"-",IF(RAND()&gt;0.2,"+",""))</f>
        <v>-</v>
      </c>
      <c r="K14" s="1">
        <f ca="1">IF(RAND()&gt;0.5,ROUND(RAND()*10,1),ROUND(RAND()*10,0))</f>
        <v>9.5</v>
      </c>
      <c r="L14" s="1" t="s">
        <v>101</v>
      </c>
      <c r="M14" s="3" t="str">
        <f ca="1">IF(RAND()&gt;0.5,"-",IF(RAND()&gt;0.2,"+",""))</f>
        <v>-</v>
      </c>
      <c r="N14" s="1">
        <f ca="1">IF(RAND()&gt;0.5,ROUND(RAND()*10,1),ROUND(RAND()*10,0))</f>
        <v>2.9</v>
      </c>
      <c r="O14" s="1" t="s">
        <v>102</v>
      </c>
      <c r="P14" s="3" t="str">
        <f ca="1">IF(RAND()&gt;0.5,"-",IF(RAND()&gt;0.2,"+",""))</f>
        <v>+</v>
      </c>
      <c r="Q14" s="4" t="str">
        <f>TEXT(U14,"# ???/???")</f>
        <v>   7/8  </v>
      </c>
      <c r="R14" s="1" t="s">
        <v>103</v>
      </c>
      <c r="S14" s="3" t="str">
        <f ca="1">IF(RAND()&gt;0.5,"-",IF(RAND()&gt;0.2,"+",""))</f>
        <v>+</v>
      </c>
      <c r="T14" s="1">
        <f ca="1">IF(RAND()&gt;0.5,ROUND(RAND()*10,1),ROUND(RAND()*10,0))</f>
        <v>3.9</v>
      </c>
      <c r="U14" s="6">
        <f ca="1">ROUNDUP(RAND()*9+1,0)/ROUNDUP(RAND()*9+1,0)</f>
        <v>0.875</v>
      </c>
      <c r="AC14" s="1">
        <v>11</v>
      </c>
      <c r="AD14" s="1" t="s">
        <v>16</v>
      </c>
      <c r="AE14" s="1" t="s">
        <v>17</v>
      </c>
      <c r="AF14" s="1" t="s">
        <v>104</v>
      </c>
    </row>
    <row r="15" spans="7:17" ht="13.5" hidden="1">
      <c r="G15" s="3">
        <f>ABS(G16)</f>
        <v>7</v>
      </c>
      <c r="H15" s="3">
        <f>ABS(H16)</f>
        <v>7</v>
      </c>
      <c r="I15" s="3">
        <f>ABS(I16)</f>
        <v>13</v>
      </c>
      <c r="J15" s="3"/>
      <c r="K15" s="3">
        <f>ABS(K16)</f>
        <v>9.7</v>
      </c>
      <c r="L15" s="3">
        <f>ABS(L16)</f>
        <v>7.3</v>
      </c>
      <c r="M15" s="3">
        <f>ABS(M16)</f>
        <v>0.4</v>
      </c>
      <c r="O15" s="3">
        <f>ABS(O16)</f>
        <v>7</v>
      </c>
      <c r="P15" s="3">
        <f>ABS(P16)</f>
        <v>5.6</v>
      </c>
      <c r="Q15" s="3">
        <f>ABS(Q16)</f>
        <v>10</v>
      </c>
    </row>
    <row r="16" spans="1:32" ht="13.5">
      <c r="A16" s="1">
        <f ca="1">RAND()</f>
        <v>0.8849406727444811</v>
      </c>
      <c r="B16" s="2">
        <f>RANK(A16,$A:$A,1)</f>
        <v>19</v>
      </c>
      <c r="C16" s="1" t="s">
        <v>52</v>
      </c>
      <c r="D16" s="1" t="str">
        <f>CONCATENATE(F16,G16,"　,　",H16,"　,　",I16,J16,K16,"　,　",L16,"　,　",M16,N16,O16,"　,　",P16,"　,　",Q16)</f>
        <v>①　　-7　,　7　,　-13　　　②　　9.7　,　-7.3　,　-0.4　　　③　　7　,　-5.6　,　10</v>
      </c>
      <c r="E16" s="1" t="str">
        <f>CONCATENATE(F16,"　〔Ⅰ〕　",MAX(G16:I16),"　〔Ⅱ〕　",MIN(G16:I16),"　〔Ⅲ〕　",HLOOKUP(MAX(G15:I15),G15:I16,2,FALSE),J16,"　〔Ⅰ〕　",MAX(K16:M16),"　〔Ⅱ〕　",MIN(K16:M16),"　〔Ⅲ〕　",HLOOKUP(MAX(K15:M15),K15:M16,2,FALSE),N16,"　〔Ⅰ〕　",MAX(O16:Q16),"　〔Ⅱ〕　",MIN(O16:Q16),"　〔Ⅲ〕　",HLOOKUP(MAX(O15:Q15),O15:Q16,2,FALSE))</f>
        <v>①　　　〔Ⅰ〕　7　〔Ⅱ〕　-13　〔Ⅲ〕　-13　　　②　　　〔Ⅰ〕　9.7　〔Ⅱ〕　-7.3　〔Ⅲ〕　9.7　　　③　　　〔Ⅰ〕　10　〔Ⅱ〕　-5.6　〔Ⅲ〕　10</v>
      </c>
      <c r="F16" s="1" t="s">
        <v>99</v>
      </c>
      <c r="G16" s="3">
        <f ca="1">IF(RAND()&gt;0.5,ROUNDUP(RAND()*20,0),ROUNDUP(RAND()*20,0)*-1)</f>
        <v>-7</v>
      </c>
      <c r="H16" s="3">
        <f ca="1">IF(G16&lt;0,ROUNDUP(RAND()*20,0),ROUNDUP(RAND()*20,0)*-1)</f>
        <v>7</v>
      </c>
      <c r="I16" s="3">
        <f ca="1">IF(RAND()&gt;0.5,ROUNDUP(RAND()*20,0),ROUNDUP(RAND()*20,0)*-1)</f>
        <v>-13</v>
      </c>
      <c r="J16" s="3" t="s">
        <v>100</v>
      </c>
      <c r="K16" s="3">
        <f ca="1">IF(RAND()&gt;0.5,ROUNDUP(RAND()*10,1),ROUNDUP(RAND()*10,1)*-1)</f>
        <v>9.7</v>
      </c>
      <c r="L16" s="3">
        <f ca="1">IF(K16&lt;0,ROUNDUP(RAND()*10,1),ROUNDUP(RAND()*10,1)*-1)</f>
        <v>-7.3</v>
      </c>
      <c r="M16" s="3">
        <f ca="1">IF(RAND()&gt;0.5,ROUNDUP(RAND()*10,1),ROUNDUP(RAND()*10,1)*-1)</f>
        <v>-0.4</v>
      </c>
      <c r="N16" s="1" t="s">
        <v>101</v>
      </c>
      <c r="O16" s="3">
        <f ca="1">IF(RAND()&gt;0.5,ROUNDUP(RAND()*20,0),ROUNDUP(RAND()*20,0)*-1)</f>
        <v>7</v>
      </c>
      <c r="P16" s="3">
        <f ca="1">IF(O16&lt;0,ROUNDUP(RAND()*10,1),ROUNDUP(RAND()*10,1)*-1)</f>
        <v>-5.6</v>
      </c>
      <c r="Q16" s="3">
        <f ca="1">IF(RAND()&gt;0.5,ROUNDUP(RAND()*10,0),ROUNDUP(RAND()*10,0)*-1)</f>
        <v>10</v>
      </c>
      <c r="AC16" s="1">
        <v>12</v>
      </c>
      <c r="AD16" s="1" t="s">
        <v>19</v>
      </c>
      <c r="AE16" s="1" t="s">
        <v>18</v>
      </c>
      <c r="AF16" s="1" t="s">
        <v>105</v>
      </c>
    </row>
    <row r="17" spans="1:32" ht="13.5">
      <c r="A17" s="1">
        <f ca="1">RAND()</f>
        <v>0.383834562568786</v>
      </c>
      <c r="B17" s="2">
        <f>RANK(A17,$A:$A,1)</f>
        <v>9</v>
      </c>
      <c r="C17" s="1" t="s">
        <v>53</v>
      </c>
      <c r="D17" s="1" t="str">
        <f>CONCATENATE(F17,G17,"　,　",H17,I17,J17,"　,　",K17,L17,M17,"　,　",N17,O17,P17,"　,　",Q17,R17,S17,"　,　",T17)</f>
        <v>①　　-8　,　7　　　②　　-5.6　,　9.3　　　③　　5.5　,　-4.7　　　④　　-   5/6  　,　1   1/4  　　　⑤　　5　,　4.1</v>
      </c>
      <c r="E17" s="1" t="str">
        <f>CONCATENATE(F17,G17,IF(G17=H17,"　=　",IF(G17&gt;H17,"　&gt;　","　&lt;　")),H17,I17,J17,IF(J17=K17,"　=　",IF(J17&gt;K17,"　&gt;　","　&lt;　")),K17,L17,M17,IF(M17=N17,"　=　",IF(M17&gt;N17,"　&gt;　","　&lt;　")),N17,O17,P17,IF(U17=V17,"　=　",IF(U17&lt;V17,"　&lt;　","　&gt;　")),Q17,R17,S17,IF(S17=T17,"　=　",IF(S17&gt;T17,"　&gt;　","　&lt;　")),T17)</f>
        <v>①　　-8　&lt;　7　　　②　　-5.6　&lt;　9.3　　　③　　5.5　&gt;　-4.7　　　④　　-   5/6  　&lt;　1   1/4  　　　⑤　　5　&gt;　4.1</v>
      </c>
      <c r="F17" s="1" t="s">
        <v>99</v>
      </c>
      <c r="G17" s="1">
        <f ca="1">IF(RAND()&gt;0.5,ROUND(RAND()*10,1),ROUND(RAND()*-10,0))</f>
        <v>-8</v>
      </c>
      <c r="H17" s="1">
        <f ca="1">IF(RAND()&gt;0.5,ROUND(RAND()*-10,1),ROUND(RAND()*10,0))</f>
        <v>7</v>
      </c>
      <c r="I17" s="1" t="s">
        <v>100</v>
      </c>
      <c r="J17" s="1">
        <f ca="1">IF(RAND()&gt;0.5,ROUND(RAND()*-10,1),ROUND(RAND()*10,0))</f>
        <v>-5.6</v>
      </c>
      <c r="K17" s="1">
        <f ca="1">IF(RAND()&gt;0.5,ROUND(RAND()*10,1),ROUND(RAND()*-10,0))</f>
        <v>9.3</v>
      </c>
      <c r="L17" s="1" t="s">
        <v>101</v>
      </c>
      <c r="M17" s="1">
        <f ca="1">IF(RAND()&gt;0.5,ROUND(RAND()*10,1),ROUND(RAND()*-10,0))</f>
        <v>5.5</v>
      </c>
      <c r="N17" s="1">
        <f ca="1">IF(RAND()&gt;0.5,ROUND(RAND()*-10,1),ROUND(RAND()*10,0))</f>
        <v>-4.7</v>
      </c>
      <c r="O17" s="1" t="s">
        <v>102</v>
      </c>
      <c r="P17" s="4" t="str">
        <f>TEXT(U17,"# ???/???")</f>
        <v>-   5/6  </v>
      </c>
      <c r="Q17" s="4" t="str">
        <f>TEXT(V17,"# ???/???")</f>
        <v>1   1/4  </v>
      </c>
      <c r="R17" s="1" t="s">
        <v>103</v>
      </c>
      <c r="S17" s="1">
        <f ca="1">IF(RAND()&gt;0.5,ROUND(RAND()*-10,1),ROUND(RAND()*10,0))</f>
        <v>5</v>
      </c>
      <c r="T17" s="1">
        <f ca="1">IF(RAND()&gt;0.5,ROUND(RAND()*10,1),ROUND(RAND()*-10,0))</f>
        <v>4.1</v>
      </c>
      <c r="U17" s="6">
        <f ca="1">ROUNDUP(RAND()*9+1,0)/ROUNDUP(RAND()*9+1,0)*IF(RAND()&gt;0.5,1,-1)</f>
        <v>-0.8333333333333334</v>
      </c>
      <c r="V17" s="6">
        <f ca="1">ROUNDUP(RAND()*9+1,0)/ROUNDUP(RAND()*9+1,0)*IF(RAND()&gt;0.5,1,-1)</f>
        <v>1.25</v>
      </c>
      <c r="AC17" s="1">
        <v>13</v>
      </c>
      <c r="AD17" s="1" t="s">
        <v>21</v>
      </c>
      <c r="AE17" s="1" t="s">
        <v>20</v>
      </c>
      <c r="AF17" s="1" t="s">
        <v>106</v>
      </c>
    </row>
    <row r="18" spans="6:22" ht="13.5" hidden="1">
      <c r="F18" s="1">
        <f>RANK(F20,F20:O20,1)</f>
        <v>6</v>
      </c>
      <c r="G18" s="1">
        <f>RANK(G20,F20:O20,1)</f>
        <v>8</v>
      </c>
      <c r="H18" s="1">
        <f>RANK(N20,F20:O20,1)</f>
        <v>4</v>
      </c>
      <c r="I18" s="1">
        <f>RANK(I20,F20:O20,1)</f>
        <v>1</v>
      </c>
      <c r="J18" s="1">
        <f>RANK(J20,F20:O20,1)</f>
        <v>3</v>
      </c>
      <c r="K18" s="1">
        <f>RANK(K20,F20:O20,1)</f>
        <v>7</v>
      </c>
      <c r="L18" s="1">
        <f>RANK(L20,F20:O20,1)</f>
        <v>2</v>
      </c>
      <c r="M18" s="1">
        <f>RANK(O20,F20:O20,1)</f>
        <v>5</v>
      </c>
      <c r="P18" s="4"/>
      <c r="Q18" s="4"/>
      <c r="U18" s="6"/>
      <c r="V18" s="6"/>
    </row>
    <row r="19" spans="6:32" ht="13.5" hidden="1">
      <c r="F19" s="1">
        <f ca="1">IF(RAND()&gt;0.5,ROUND(RAND()*10,1),ROUND(RAND()*-10,0))</f>
        <v>1.7</v>
      </c>
      <c r="G19" s="1">
        <f ca="1">IF(RAND()&gt;0.5,ROUND(RAND()*-10,1),ROUND(RAND()*10,0))</f>
        <v>9</v>
      </c>
      <c r="H19" s="4" t="str">
        <f>TEXT(N19,"# ???/???")</f>
        <v>-   1/2  </v>
      </c>
      <c r="I19" s="1">
        <f ca="1">IF(RAND()&gt;0.5,ROUND(RAND()*-10,1),ROUND(RAND()*10,0))</f>
        <v>-7.4</v>
      </c>
      <c r="J19" s="1">
        <f ca="1">IF(RAND()&gt;0.5,ROUND(RAND()*10,1),ROUND(RAND()*-10,0))</f>
        <v>-1</v>
      </c>
      <c r="K19" s="1">
        <f ca="1">IF(RAND()&gt;0.5,ROUND(RAND()*10,1),ROUND(RAND()*-10,0))</f>
        <v>5.3</v>
      </c>
      <c r="L19" s="1">
        <f ca="1">IF(RAND()&gt;0.5,ROUND(RAND()*-10,1),ROUND(RAND()*10,0))</f>
        <v>-2.7</v>
      </c>
      <c r="M19" s="4" t="str">
        <f>TEXT(O19,"# ???/???")</f>
        <v>   9/10 </v>
      </c>
      <c r="N19" s="6">
        <f ca="1">ROUNDUP(RAND()*9+1,0)/ROUNDUP(RAND()*9+1,0)*IF(RAND()&gt;0.5,1,-1)</f>
        <v>-0.5</v>
      </c>
      <c r="O19" s="6">
        <f ca="1">ROUNDUP(RAND()*9+1,0)/ROUNDUP(RAND()*9+1,0)*IF(RAND()&gt;0.5,1,-1)</f>
        <v>0.9</v>
      </c>
      <c r="AC19" s="1">
        <v>14</v>
      </c>
      <c r="AD19" s="1" t="s">
        <v>47</v>
      </c>
      <c r="AE19" s="1" t="s">
        <v>22</v>
      </c>
      <c r="AF19" s="1" t="s">
        <v>48</v>
      </c>
    </row>
    <row r="20" spans="1:15" ht="13.5">
      <c r="A20" s="1">
        <f ca="1">RAND()</f>
        <v>0.08683133998300363</v>
      </c>
      <c r="B20" s="2">
        <f>RANK(A20,$A:$A,1)</f>
        <v>4</v>
      </c>
      <c r="C20" s="1" t="s">
        <v>54</v>
      </c>
      <c r="D20" s="1" t="str">
        <f>CONCATENATE(F20,"　　　,　　　",G20,"　　　,　",H20,"　,　　　",I20,"　　　,　　　",J20,"　　　,　　　",K20,"　　　,　　　",L20,"　　　,　",M20)</f>
        <v>1.7　　　,　　　9　　　,　-   1/2  　,　　　-7.4　　　,　　　-1　　　,　　　5.3　　　,　　　-2.7　　　,　   9/10 </v>
      </c>
      <c r="E20" s="1" t="str">
        <f>CONCATENATE(HLOOKUP(1,F18:M20,3,FALSE),"　　　,　　　",HLOOKUP(2,F18:M20,3,FALSE),"　　　,　",HLOOKUP(3,F18:M20,3,FALSE),"　,　　　",HLOOKUP(4,F18:M20,3,FALSE),"　　　,　　　",HLOOKUP(5,F18:M20,3,FALSE),"　　　,　　　",HLOOKUP(6,F18:M20,3,FALSE),"　　　,　　　",HLOOKUP(7,F18:M20,3,FALSE),"　　　,　",HLOOKUP(8,F18:M20,3,FALSE))</f>
        <v>-7.4　　　,　　　-2.7　　　,　-1　,　　　-   1/2  　　　,　　　   9/10 　　　,　　　1.7　　　,　　　5.3　　　,　9</v>
      </c>
      <c r="F20" s="1">
        <f>F19</f>
        <v>1.7</v>
      </c>
      <c r="G20" s="1">
        <f>IF(NOT(F20=G19),G19,G19*-1)</f>
        <v>9</v>
      </c>
      <c r="H20" s="4" t="str">
        <f>TEXT(N20,"# ???/???")</f>
        <v>-   1/2  </v>
      </c>
      <c r="I20" s="1">
        <f ca="1">IF(NOT(OR(I19=F20,I19=G20,I19=N20)),I19,ROUND(RAND()*-10-10,0))</f>
        <v>-7.4</v>
      </c>
      <c r="J20" s="1">
        <f ca="1">IF(NOT(OR(J19=F20,J19=G20,J19=N20,J19=I20)),J19,ROUND(RAND()*10+20,0))</f>
        <v>-1</v>
      </c>
      <c r="K20" s="1">
        <f ca="1">IF(NOT(OR(K19=F20,K19=G20,K19=N20,K19=I20,K19=J20)),K19,ROUND(RAND()*-10-20,0))</f>
        <v>5.3</v>
      </c>
      <c r="L20" s="1">
        <f ca="1">IF(NOT(OR(L19=F20,L19=G20,L19=N20,L19=I20,L19=J20,L19=K20)),L19,ROUND(RAND()*10+30,0))</f>
        <v>-2.7</v>
      </c>
      <c r="M20" s="4" t="str">
        <f>TEXT(O20,"# ???/???")</f>
        <v>   9/10 </v>
      </c>
      <c r="N20" s="6">
        <f ca="1">IF(NOT(OR(N19=F20,N19=G20)),N19,ROUND(RAND()*-10-10,0))</f>
        <v>-0.5</v>
      </c>
      <c r="O20" s="6">
        <f ca="1">IF(NOT(OR(O19=F20,O19=G20,O19=N20,O19=I20,O19=J20,O19=K20,O19=L20)),O19,ROUND(RAND()*-10-30,0))</f>
        <v>0.9</v>
      </c>
    </row>
    <row r="21" spans="6:13" ht="13.5" hidden="1">
      <c r="F21" s="1">
        <f>RANK(F23,F23:O23,0)</f>
        <v>2</v>
      </c>
      <c r="G21" s="1">
        <f>RANK(G23,F23:O23,0)</f>
        <v>8</v>
      </c>
      <c r="H21" s="1">
        <f>RANK(N23,F23:O23,0)</f>
        <v>6</v>
      </c>
      <c r="I21" s="1">
        <f>RANK(I23,F23:O23,0)</f>
        <v>1</v>
      </c>
      <c r="J21" s="1">
        <f>RANK(J23,F23:O23,0)</f>
        <v>7</v>
      </c>
      <c r="K21" s="1">
        <f>RANK(K23,F23:O23,0)</f>
        <v>4</v>
      </c>
      <c r="L21" s="1">
        <f>RANK(L23,F23:O23,0)</f>
        <v>5</v>
      </c>
      <c r="M21" s="1">
        <f>RANK(O23,F23:O23,0)</f>
        <v>3</v>
      </c>
    </row>
    <row r="22" spans="6:32" ht="13.5" hidden="1">
      <c r="F22" s="1">
        <f ca="1">IF(RAND()&gt;0.5,ROUND(RAND()*10,1),ROUND(RAND()*-10,0))</f>
        <v>1.8</v>
      </c>
      <c r="G22" s="1">
        <f ca="1">IF(RAND()&gt;0.5,ROUND(RAND()*-10,1),ROUND(RAND()*10,0))</f>
        <v>-5.4</v>
      </c>
      <c r="H22" s="4" t="str">
        <f>TEXT(N22,"# ???/???")</f>
        <v>-   1/3  </v>
      </c>
      <c r="I22" s="1">
        <f ca="1">IF(RAND()&gt;0.5,ROUND(RAND()*-10,1),ROUND(RAND()*10,0))</f>
        <v>2</v>
      </c>
      <c r="J22" s="1">
        <f ca="1">IF(RAND()&gt;0.5,ROUND(RAND()*10,1),ROUND(RAND()*-10,0))</f>
        <v>-1</v>
      </c>
      <c r="K22" s="1">
        <f ca="1">IF(RAND()&gt;0.5,ROUND(RAND()*10,1),ROUND(RAND()*-10,0))</f>
        <v>1.2</v>
      </c>
      <c r="L22" s="1">
        <f ca="1">IF(RAND()&gt;0.5,ROUND(RAND()*-10,1),ROUND(RAND()*10,0))</f>
        <v>0</v>
      </c>
      <c r="M22" s="4" t="str">
        <f>TEXT(O22,"# ???/???")</f>
        <v>1   2/5  </v>
      </c>
      <c r="N22" s="6">
        <f ca="1">ROUNDUP(RAND()*9+1,0)/ROUNDUP(RAND()*9+1,0)*IF(RAND()&gt;0.5,1,-1)</f>
        <v>-0.3333333333333333</v>
      </c>
      <c r="O22" s="6">
        <f ca="1">ROUNDUP(RAND()*9+1,0)/ROUNDUP(RAND()*9+1,0)*IF(RAND()&gt;0.5,1,-1)</f>
        <v>1.4</v>
      </c>
      <c r="AC22" s="1">
        <v>15</v>
      </c>
      <c r="AD22" s="1" t="s">
        <v>24</v>
      </c>
      <c r="AE22" s="1" t="s">
        <v>25</v>
      </c>
      <c r="AF22" s="1" t="s">
        <v>42</v>
      </c>
    </row>
    <row r="23" spans="1:32" ht="13.5">
      <c r="A23" s="1">
        <f ca="1">RAND()</f>
        <v>0.8876719883899351</v>
      </c>
      <c r="B23" s="2">
        <f>RANK(A23,$A:$A,1)</f>
        <v>20</v>
      </c>
      <c r="C23" s="1" t="s">
        <v>55</v>
      </c>
      <c r="D23" s="1" t="str">
        <f>CONCATENATE(F23,"　　　,　　　",G23,"　　　,　　　",H23,"　　　,　　　",I23,"　　　,　　　",J23,"　　　,　　　",K23,"　　　,　　　",L23,"　　　,　　　",M23)</f>
        <v>1.8　　　,　　　-5.4　　　,　　　-   1/3  　　　,　　　2　　　,　　　-1　　　,　　　1.2　　　,　　　0　　　,　　　1   2/5  </v>
      </c>
      <c r="E23" s="1" t="str">
        <f>CONCATENATE(HLOOKUP(1,F21:M23,3,FALSE),"　　　,　　　",HLOOKUP(2,F21:M23,3,FALSE),"　　　,　",HLOOKUP(3,F21:M23,3,FALSE),"　,　　　",HLOOKUP(4,F21:M23,3,FALSE),"　　　,　　　",HLOOKUP(5,F21:M23,3,FALSE),"　　　,　　　",HLOOKUP(6,F21:M23,3,FALSE),"　　　,　　　",HLOOKUP(7,F21:M23,3,FALSE),"　　　,　",HLOOKUP(8,F21:M23,3,FALSE))</f>
        <v>2　　　,　　　1.8　　　,　1   2/5  　,　　　1.2　　　,　　　0　　　,　　　-   1/3  　　　,　　　-1　　　,　-5.4</v>
      </c>
      <c r="F23" s="1">
        <f>F22</f>
        <v>1.8</v>
      </c>
      <c r="G23" s="1">
        <f>IF(NOT(F23=G22),G22,G22*-1)</f>
        <v>-5.4</v>
      </c>
      <c r="H23" s="4" t="str">
        <f>TEXT(N23,"# ???/???")</f>
        <v>-   1/3  </v>
      </c>
      <c r="I23" s="1">
        <f ca="1">IF(NOT(OR(I22=F23,I22=G23,I22=N23)),I22,ROUND(RAND()*-10-10,0))</f>
        <v>2</v>
      </c>
      <c r="J23" s="1">
        <f ca="1">IF(NOT(OR(J22=F23,J22=G23,J22=N23,J22=I23)),J22,ROUND(RAND()*10+20,0))</f>
        <v>-1</v>
      </c>
      <c r="K23" s="1">
        <f ca="1">IF(NOT(OR(K22=F23,K22=G23,K22=N23,K22=I23,K22=J23)),K22,ROUND(RAND()*-10-20,0))</f>
        <v>1.2</v>
      </c>
      <c r="L23" s="1">
        <f ca="1">IF(NOT(OR(L22=F23,L22=G23,L22=N23,L22=I23,L22=J23,L22=K23)),L22,ROUND(RAND()*10+30,0))</f>
        <v>0</v>
      </c>
      <c r="M23" s="4" t="str">
        <f>TEXT(O23,"# ???/???")</f>
        <v>1   2/5  </v>
      </c>
      <c r="N23" s="6">
        <f ca="1">IF(NOT(OR(N22=F23,N22=G23)),N22,ROUND(RAND()*-10-10,0))</f>
        <v>-0.3333333333333333</v>
      </c>
      <c r="O23" s="6">
        <f ca="1">IF(NOT(OR(O22=F23,O22=G23,O22=N23,O22=I23,O22=J23,O22=K23,O22=L23)),O22,ROUND(RAND()*-10-30,0))</f>
        <v>1.4</v>
      </c>
      <c r="AC23" s="1">
        <v>16</v>
      </c>
      <c r="AD23" s="1" t="s">
        <v>26</v>
      </c>
      <c r="AE23" s="1" t="s">
        <v>27</v>
      </c>
      <c r="AF23" s="1" t="s">
        <v>107</v>
      </c>
    </row>
    <row r="24" spans="1:32" ht="13.5">
      <c r="A24" s="1">
        <f ca="1">RAND()</f>
        <v>0.33158562788041257</v>
      </c>
      <c r="B24" s="2">
        <f>RANK(A24,$A:$A,1)</f>
        <v>8</v>
      </c>
      <c r="C24" s="1" t="s">
        <v>56</v>
      </c>
      <c r="D24" s="1" t="str">
        <f>CONCATENATE(F24,G24,H24,"　　　",I24,J24,K24,L24,M24)</f>
        <v>①絶対値が4より小さい整数をすべて書きなさい。　　　②-1.9より大きく2.8より小さい整数はいくつありますか。</v>
      </c>
      <c r="E24" s="1" t="str">
        <f>CONCATENATE(T25,"②　　",COUNTIF(G28:S28,"○"),"個")</f>
        <v>①  3 , 2 , 1 , 0 , -1 , -2 , -3 , ②　　4個</v>
      </c>
      <c r="F24" s="1" t="s">
        <v>57</v>
      </c>
      <c r="G24" s="3">
        <f ca="1">ROUND(RAND()*5+1,0)</f>
        <v>4</v>
      </c>
      <c r="H24" s="1" t="s">
        <v>76</v>
      </c>
      <c r="I24" s="1" t="s">
        <v>108</v>
      </c>
      <c r="J24" s="3">
        <f ca="1">ROUND(RAND()*-5-1,1)</f>
        <v>-1.9</v>
      </c>
      <c r="K24" s="3" t="s">
        <v>59</v>
      </c>
      <c r="L24" s="3">
        <f ca="1">ROUND(RAND()*5+1,1)</f>
        <v>2.8</v>
      </c>
      <c r="M24" s="1" t="s">
        <v>58</v>
      </c>
      <c r="AC24" s="1">
        <v>17</v>
      </c>
      <c r="AD24" s="1" t="s">
        <v>28</v>
      </c>
      <c r="AE24" s="1" t="s">
        <v>29</v>
      </c>
      <c r="AF24" s="1" t="s">
        <v>109</v>
      </c>
    </row>
    <row r="25" spans="6:21" ht="13.5" hidden="1">
      <c r="F25" s="3"/>
      <c r="G25" s="3" t="str">
        <f>IF(ABS(G29)&lt;G24,"○","×")</f>
        <v>×</v>
      </c>
      <c r="H25" s="3" t="str">
        <f>IF(ABS(H29)&lt;G24,"○","×")</f>
        <v>×</v>
      </c>
      <c r="I25" s="3" t="str">
        <f>IF(ABS(I29)&lt;G24,"○","×")</f>
        <v>×</v>
      </c>
      <c r="J25" s="3" t="str">
        <f>IF(ABS(J29)&lt;G24,"○","×")</f>
        <v>○</v>
      </c>
      <c r="K25" s="3" t="str">
        <f>IF(ABS(K29)&lt;G24,"○","×")</f>
        <v>○</v>
      </c>
      <c r="L25" s="3" t="str">
        <f>IF(ABS(L29)&lt;G24,"○","×")</f>
        <v>○</v>
      </c>
      <c r="M25" s="3" t="str">
        <f>IF(ABS(M29)&lt;G24,"○","×")</f>
        <v>○</v>
      </c>
      <c r="N25" s="3" t="str">
        <f>IF(ABS(N29)&lt;G24,"○","×")</f>
        <v>○</v>
      </c>
      <c r="O25" s="3" t="str">
        <f>IF(ABS(O29)&lt;G24,"○","×")</f>
        <v>○</v>
      </c>
      <c r="P25" s="3" t="str">
        <f>IF(ABS(P29)&lt;G24,"○","×")</f>
        <v>○</v>
      </c>
      <c r="Q25" s="3" t="str">
        <f>IF(ABS(Q29)&lt;G24,"○","×")</f>
        <v>×</v>
      </c>
      <c r="R25" s="3" t="str">
        <f>IF(ABS(R29)&lt;G24,"○","×")</f>
        <v>×</v>
      </c>
      <c r="S25" s="3" t="str">
        <f>IF(ABS(S29)&lt;G24,"○","×")</f>
        <v>×</v>
      </c>
      <c r="T25" s="3" t="str">
        <f>CONCATENATE("①  ",IF(G25="○",CONCATENATE(G29," , "),""),IF(H25="○",CONCATENATE(H29," , "),""),IF(I25="○",CONCATENATE(I29," , "),""),IF(J25="○",CONCATENATE(J29," , "),""),IF(K25="○",CONCATENATE(K29," , "),""),IF(L25="○",CONCATENATE(L29," , "),""),IF(M25="○",CONCATENATE(M29," , "),""),IF(N25="○",CONCATENATE(N29," , "),""),IF(O25="○",CONCATENATE(O29," , "),""),IF(P25="○",CONCATENATE(P29," , "),""),IF(Q25="○",CONCATENATE(Q29," , "),""),IF(R25="○",CONCATENATE(R29," , "),""),IF(S25="○",CONCATENATE(S29," , "),""))</f>
        <v>①  3 , 2 , 1 , 0 , -1 , -2 , -3 , </v>
      </c>
      <c r="U25" s="3"/>
    </row>
    <row r="26" spans="6:20" ht="13.5" hidden="1">
      <c r="F26" s="3"/>
      <c r="G26" s="3" t="str">
        <f>IF(G29&gt;J24,"○","×")</f>
        <v>○</v>
      </c>
      <c r="H26" s="3" t="str">
        <f>IF(H29&gt;J24,"○","×")</f>
        <v>○</v>
      </c>
      <c r="I26" s="3" t="str">
        <f>IF(I29&gt;J24,"○","×")</f>
        <v>○</v>
      </c>
      <c r="J26" s="3" t="str">
        <f>IF(J29&gt;J24,"○","×")</f>
        <v>○</v>
      </c>
      <c r="K26" s="3" t="str">
        <f>IF(K29&gt;J24,"○","×")</f>
        <v>○</v>
      </c>
      <c r="L26" s="3" t="str">
        <f>IF(L29&gt;J24,"○","×")</f>
        <v>○</v>
      </c>
      <c r="M26" s="3" t="str">
        <f>IF(M29&gt;J24,"○","×")</f>
        <v>○</v>
      </c>
      <c r="N26" s="3" t="str">
        <f>IF(N29&gt;J24,"○","×")</f>
        <v>○</v>
      </c>
      <c r="O26" s="3" t="str">
        <f>IF(O29&gt;J24,"○","×")</f>
        <v>×</v>
      </c>
      <c r="P26" s="3" t="str">
        <f>IF(P29&gt;J24,"○","×")</f>
        <v>×</v>
      </c>
      <c r="Q26" s="3" t="str">
        <f>IF(Q29&gt;J24,"○","×")</f>
        <v>×</v>
      </c>
      <c r="R26" s="3" t="str">
        <f>IF(R29&gt;J24,"○","×")</f>
        <v>×</v>
      </c>
      <c r="S26" s="3" t="str">
        <f>IF(S29&gt;J24,"○","×")</f>
        <v>×</v>
      </c>
      <c r="T26" s="3"/>
    </row>
    <row r="27" spans="6:20" ht="13.5" hidden="1">
      <c r="F27" s="3"/>
      <c r="G27" s="3" t="str">
        <f>IF(G29&lt;L24,"○","×")</f>
        <v>×</v>
      </c>
      <c r="H27" s="3" t="str">
        <f>IF(H29&lt;L24,"○","×")</f>
        <v>×</v>
      </c>
      <c r="I27" s="3" t="str">
        <f>IF(I29&lt;L24,"○","×")</f>
        <v>×</v>
      </c>
      <c r="J27" s="3" t="str">
        <f>IF(J29&lt;L24,"○","×")</f>
        <v>×</v>
      </c>
      <c r="K27" s="3" t="str">
        <f>IF(K29&lt;L24,"○","×")</f>
        <v>○</v>
      </c>
      <c r="L27" s="3" t="str">
        <f>IF(L29&lt;L24,"○","×")</f>
        <v>○</v>
      </c>
      <c r="M27" s="3" t="str">
        <f>IF(M29&lt;L24,"○","×")</f>
        <v>○</v>
      </c>
      <c r="N27" s="3" t="str">
        <f>IF(N29&lt;L24,"○","×")</f>
        <v>○</v>
      </c>
      <c r="O27" s="3" t="str">
        <f>IF(O29&lt;L24,"○","×")</f>
        <v>○</v>
      </c>
      <c r="P27" s="3" t="str">
        <f>IF(P29&lt;L24,"○","×")</f>
        <v>○</v>
      </c>
      <c r="Q27" s="3" t="str">
        <f>IF(Q29&lt;L24,"○","×")</f>
        <v>○</v>
      </c>
      <c r="R27" s="3" t="str">
        <f>IF(R29&lt;L24,"○","×")</f>
        <v>○</v>
      </c>
      <c r="S27" s="3" t="str">
        <f>IF(S29&lt;L24,"○","×")</f>
        <v>○</v>
      </c>
      <c r="T27" s="3"/>
    </row>
    <row r="28" spans="7:21" ht="13.5" hidden="1">
      <c r="G28" s="1" t="str">
        <f aca="true" t="shared" si="3" ref="G28:S28">IF(AND(G26="○",G27="○"),"○","×")</f>
        <v>×</v>
      </c>
      <c r="H28" s="1" t="str">
        <f t="shared" si="3"/>
        <v>×</v>
      </c>
      <c r="I28" s="1" t="str">
        <f t="shared" si="3"/>
        <v>×</v>
      </c>
      <c r="J28" s="1" t="str">
        <f t="shared" si="3"/>
        <v>×</v>
      </c>
      <c r="K28" s="1" t="str">
        <f t="shared" si="3"/>
        <v>○</v>
      </c>
      <c r="L28" s="1" t="str">
        <f t="shared" si="3"/>
        <v>○</v>
      </c>
      <c r="M28" s="1" t="str">
        <f t="shared" si="3"/>
        <v>○</v>
      </c>
      <c r="N28" s="1" t="str">
        <f t="shared" si="3"/>
        <v>○</v>
      </c>
      <c r="O28" s="1" t="str">
        <f t="shared" si="3"/>
        <v>×</v>
      </c>
      <c r="P28" s="1" t="str">
        <f t="shared" si="3"/>
        <v>×</v>
      </c>
      <c r="Q28" s="1" t="str">
        <f t="shared" si="3"/>
        <v>×</v>
      </c>
      <c r="R28" s="1" t="str">
        <f t="shared" si="3"/>
        <v>×</v>
      </c>
      <c r="S28" s="1" t="str">
        <f t="shared" si="3"/>
        <v>×</v>
      </c>
      <c r="T28" s="3" t="str">
        <f>CONCATENATE("②  ",IF(G28="○",CONCATENATE(G29," , "),""),IF(H28="○",CONCATENATE(H29," , "),""),IF(I28="○",CONCATENATE(I29," , "),""),IF(J28="○",CONCATENATE(J29," , "),""),IF(K28="○",CONCATENATE(K29," , "),""),IF(L28="○",CONCATENATE(L29," , "),""),IF(M28="○",CONCATENATE(M29," , "),""),IF(N28="○",CONCATENATE(N29," , "),""),IF(O28="○",CONCATENATE(O29," , "),""),IF(P28="○",CONCATENATE(P29," , "),""),IF(Q28="○",CONCATENATE(Q29," , "),""),IF(R28="○",CONCATENATE(R29," , "),""),IF(S28="○",CONCATENATE(S29," , "),""))</f>
        <v>②  2 , 1 , 0 , -1 , </v>
      </c>
      <c r="U28" s="3"/>
    </row>
    <row r="29" spans="6:20" ht="13.5" hidden="1">
      <c r="F29" s="3"/>
      <c r="G29" s="1">
        <v>6</v>
      </c>
      <c r="H29" s="1">
        <v>5</v>
      </c>
      <c r="I29" s="3">
        <v>4</v>
      </c>
      <c r="J29" s="3">
        <v>3</v>
      </c>
      <c r="K29" s="3">
        <v>2</v>
      </c>
      <c r="L29" s="3">
        <v>1</v>
      </c>
      <c r="M29" s="3">
        <v>0</v>
      </c>
      <c r="N29" s="3">
        <v>-1</v>
      </c>
      <c r="O29" s="3">
        <v>-2</v>
      </c>
      <c r="P29" s="3">
        <v>-3</v>
      </c>
      <c r="Q29" s="3">
        <v>-4</v>
      </c>
      <c r="R29" s="3">
        <v>-5</v>
      </c>
      <c r="S29" s="3">
        <v>-6</v>
      </c>
      <c r="T29" s="3"/>
    </row>
    <row r="30" spans="1:32" ht="13.5">
      <c r="A30" s="1">
        <f ca="1">RAND()</f>
        <v>0.1922647073308421</v>
      </c>
      <c r="B30" s="2">
        <f>RANK(A30,$A:$A,1)</f>
        <v>6</v>
      </c>
      <c r="C30" s="1" t="s">
        <v>56</v>
      </c>
      <c r="D30" s="1" t="str">
        <f>CONCATENATE(F30,G30,H30,"　　　",I30,J30,K30,L30,M30)</f>
        <v>①絶対値が5より小さい整数はいくつありますか。　　　②-4より大きく5より小さい整数をすべて書きなさい。</v>
      </c>
      <c r="E30" s="1" t="str">
        <f>CONCATENATE("①　　",COUNTIF(G31:S31,"○"),"個　　",T34)</f>
        <v>①　　9個　　②  4 , 3 , 2 , 1 , 0 , -1 , -2 , -3 , </v>
      </c>
      <c r="F30" s="1" t="s">
        <v>57</v>
      </c>
      <c r="G30" s="3">
        <f ca="1">ROUND(RAND()*5+1,0)</f>
        <v>5</v>
      </c>
      <c r="H30" s="1" t="s">
        <v>58</v>
      </c>
      <c r="I30" s="1" t="s">
        <v>108</v>
      </c>
      <c r="J30" s="3">
        <f ca="1">ROUND(RAND()*-5-1,1)</f>
        <v>-4</v>
      </c>
      <c r="K30" s="3" t="s">
        <v>59</v>
      </c>
      <c r="L30" s="3">
        <f ca="1">ROUND(RAND()*5+1,1)</f>
        <v>5</v>
      </c>
      <c r="M30" s="1" t="s">
        <v>76</v>
      </c>
      <c r="AC30" s="1">
        <v>18</v>
      </c>
      <c r="AD30" s="1" t="s">
        <v>31</v>
      </c>
      <c r="AE30" s="1" t="s">
        <v>30</v>
      </c>
      <c r="AF30" s="1" t="s">
        <v>42</v>
      </c>
    </row>
    <row r="31" spans="7:20" ht="13.5" hidden="1">
      <c r="G31" s="3" t="str">
        <f>IF(ABS(G35)&lt;G30,"○","×")</f>
        <v>×</v>
      </c>
      <c r="H31" s="3" t="str">
        <f>IF(ABS(H35)&lt;G30,"○","×")</f>
        <v>×</v>
      </c>
      <c r="I31" s="3" t="str">
        <f>IF(ABS(I35)&lt;G30,"○","×")</f>
        <v>○</v>
      </c>
      <c r="J31" s="3" t="str">
        <f>IF(ABS(J35)&lt;G30,"○","×")</f>
        <v>○</v>
      </c>
      <c r="K31" s="3" t="str">
        <f>IF(ABS(K35)&lt;G30,"○","×")</f>
        <v>○</v>
      </c>
      <c r="L31" s="3" t="str">
        <f>IF(ABS(L35)&lt;G30,"○","×")</f>
        <v>○</v>
      </c>
      <c r="M31" s="3" t="str">
        <f>IF(ABS(M35)&lt;G30,"○","×")</f>
        <v>○</v>
      </c>
      <c r="N31" s="3" t="str">
        <f>IF(ABS(N35)&lt;G30,"○","×")</f>
        <v>○</v>
      </c>
      <c r="O31" s="3" t="str">
        <f>IF(ABS(O35)&lt;G30,"○","×")</f>
        <v>○</v>
      </c>
      <c r="P31" s="3" t="str">
        <f>IF(ABS(P35)&lt;G30,"○","×")</f>
        <v>○</v>
      </c>
      <c r="Q31" s="3" t="str">
        <f>IF(ABS(Q35)&lt;G30,"○","×")</f>
        <v>○</v>
      </c>
      <c r="R31" s="3" t="str">
        <f>IF(ABS(R35)&lt;G30,"○","×")</f>
        <v>×</v>
      </c>
      <c r="S31" s="3" t="str">
        <f>IF(ABS(S35)&lt;G30,"○","×")</f>
        <v>×</v>
      </c>
      <c r="T31" s="3" t="str">
        <f>CONCATENATE("①  ",IF(G31="○",CONCATENATE(G35," , "),""),IF(H31="○",CONCATENATE(H35," , "),""),IF(I31="○",CONCATENATE(I35," , "),""),IF(J31="○",CONCATENATE(J35," , "),""),IF(K31="○",CONCATENATE(K35," , "),""),IF(L31="○",CONCATENATE(L35," , "),""),IF(M31="○",CONCATENATE(M35," , "),""),IF(N31="○",CONCATENATE(N35," , "),""),IF(O31="○",CONCATENATE(O35," , "),""),IF(P31="○",CONCATENATE(P35," , "),""),IF(Q31="○",CONCATENATE(Q35," , "),""),IF(R31="○",CONCATENATE(R35," , "),""),IF(S31="○",CONCATENATE(S35," , "),""))</f>
        <v>①  4 , 3 , 2 , 1 , 0 , -1 , -2 , -3 , -4 , </v>
      </c>
    </row>
    <row r="32" spans="7:20" ht="13.5" hidden="1">
      <c r="G32" s="3" t="str">
        <f>IF(G35&gt;J30,"○","×")</f>
        <v>○</v>
      </c>
      <c r="H32" s="3" t="str">
        <f>IF(H35&gt;J30,"○","×")</f>
        <v>○</v>
      </c>
      <c r="I32" s="3" t="str">
        <f>IF(I35&gt;J30,"○","×")</f>
        <v>○</v>
      </c>
      <c r="J32" s="3" t="str">
        <f>IF(J35&gt;J30,"○","×")</f>
        <v>○</v>
      </c>
      <c r="K32" s="3" t="str">
        <f>IF(K35&gt;J30,"○","×")</f>
        <v>○</v>
      </c>
      <c r="L32" s="3" t="str">
        <f>IF(L35&gt;J30,"○","×")</f>
        <v>○</v>
      </c>
      <c r="M32" s="3" t="str">
        <f>IF(M35&gt;J30,"○","×")</f>
        <v>○</v>
      </c>
      <c r="N32" s="3" t="str">
        <f>IF(N35&gt;J30,"○","×")</f>
        <v>○</v>
      </c>
      <c r="O32" s="3" t="str">
        <f>IF(O35&gt;J30,"○","×")</f>
        <v>○</v>
      </c>
      <c r="P32" s="3" t="str">
        <f>IF(P35&gt;J30,"○","×")</f>
        <v>○</v>
      </c>
      <c r="Q32" s="3" t="str">
        <f>IF(Q35&gt;J30,"○","×")</f>
        <v>×</v>
      </c>
      <c r="R32" s="3" t="str">
        <f>IF(R35&gt;J30,"○","×")</f>
        <v>×</v>
      </c>
      <c r="S32" s="3" t="str">
        <f>IF(S35&gt;J30,"○","×")</f>
        <v>×</v>
      </c>
      <c r="T32" s="3"/>
    </row>
    <row r="33" spans="7:20" ht="13.5" hidden="1">
      <c r="G33" s="3" t="str">
        <f>IF(G35&lt;L30,"○","×")</f>
        <v>×</v>
      </c>
      <c r="H33" s="3" t="str">
        <f>IF(H35&lt;L30,"○","×")</f>
        <v>×</v>
      </c>
      <c r="I33" s="3" t="str">
        <f>IF(I35&lt;L30,"○","×")</f>
        <v>○</v>
      </c>
      <c r="J33" s="3" t="str">
        <f>IF(J35&lt;L30,"○","×")</f>
        <v>○</v>
      </c>
      <c r="K33" s="3" t="str">
        <f>IF(K35&lt;L30,"○","×")</f>
        <v>○</v>
      </c>
      <c r="L33" s="3" t="str">
        <f>IF(L35&lt;L30,"○","×")</f>
        <v>○</v>
      </c>
      <c r="M33" s="3" t="str">
        <f>IF(M35&lt;L30,"○","×")</f>
        <v>○</v>
      </c>
      <c r="N33" s="3" t="str">
        <f>IF(N35&lt;L30,"○","×")</f>
        <v>○</v>
      </c>
      <c r="O33" s="3" t="str">
        <f>IF(O35&lt;L30,"○","×")</f>
        <v>○</v>
      </c>
      <c r="P33" s="3" t="str">
        <f>IF(P35&lt;L30,"○","×")</f>
        <v>○</v>
      </c>
      <c r="Q33" s="3" t="str">
        <f>IF(Q35&lt;L30,"○","×")</f>
        <v>○</v>
      </c>
      <c r="R33" s="3" t="str">
        <f>IF(R35&lt;L30,"○","×")</f>
        <v>○</v>
      </c>
      <c r="S33" s="3" t="str">
        <f>IF(S35&lt;L30,"○","×")</f>
        <v>○</v>
      </c>
      <c r="T33" s="3"/>
    </row>
    <row r="34" spans="7:20" ht="13.5" hidden="1">
      <c r="G34" s="1" t="str">
        <f aca="true" t="shared" si="4" ref="G34:S34">IF(AND(G32="○",G33="○"),"○","×")</f>
        <v>×</v>
      </c>
      <c r="H34" s="1" t="str">
        <f t="shared" si="4"/>
        <v>×</v>
      </c>
      <c r="I34" s="1" t="str">
        <f t="shared" si="4"/>
        <v>○</v>
      </c>
      <c r="J34" s="1" t="str">
        <f t="shared" si="4"/>
        <v>○</v>
      </c>
      <c r="K34" s="1" t="str">
        <f t="shared" si="4"/>
        <v>○</v>
      </c>
      <c r="L34" s="1" t="str">
        <f t="shared" si="4"/>
        <v>○</v>
      </c>
      <c r="M34" s="1" t="str">
        <f t="shared" si="4"/>
        <v>○</v>
      </c>
      <c r="N34" s="1" t="str">
        <f t="shared" si="4"/>
        <v>○</v>
      </c>
      <c r="O34" s="1" t="str">
        <f t="shared" si="4"/>
        <v>○</v>
      </c>
      <c r="P34" s="1" t="str">
        <f t="shared" si="4"/>
        <v>○</v>
      </c>
      <c r="Q34" s="1" t="str">
        <f t="shared" si="4"/>
        <v>×</v>
      </c>
      <c r="R34" s="1" t="str">
        <f t="shared" si="4"/>
        <v>×</v>
      </c>
      <c r="S34" s="1" t="str">
        <f t="shared" si="4"/>
        <v>×</v>
      </c>
      <c r="T34" s="3" t="str">
        <f>CONCATENATE("②  ",IF(G34="○",CONCATENATE(G35," , "),""),IF(H34="○",CONCATENATE(H35," , "),""),IF(I34="○",CONCATENATE(I35," , "),""),IF(J34="○",CONCATENATE(J35," , "),""),IF(K34="○",CONCATENATE(K35," , "),""),IF(L34="○",CONCATENATE(L35," , "),""),IF(M34="○",CONCATENATE(M35," , "),""),IF(N34="○",CONCATENATE(N35," , "),""),IF(O34="○",CONCATENATE(O35," , "),""),IF(P34="○",CONCATENATE(P35," , "),""),IF(Q34="○",CONCATENATE(Q35," , "),""),IF(R34="○",CONCATENATE(R35," , "),""),IF(S34="○",CONCATENATE(S35," , "),""))</f>
        <v>②  4 , 3 , 2 , 1 , 0 , -1 , -2 , -3 , </v>
      </c>
    </row>
    <row r="35" spans="7:20" ht="13.5" hidden="1">
      <c r="G35" s="1">
        <v>6</v>
      </c>
      <c r="H35" s="1">
        <v>5</v>
      </c>
      <c r="I35" s="3">
        <v>4</v>
      </c>
      <c r="J35" s="3">
        <v>3</v>
      </c>
      <c r="K35" s="3">
        <v>2</v>
      </c>
      <c r="L35" s="3">
        <v>1</v>
      </c>
      <c r="M35" s="3">
        <v>0</v>
      </c>
      <c r="N35" s="3">
        <v>-1</v>
      </c>
      <c r="O35" s="3">
        <v>-2</v>
      </c>
      <c r="P35" s="3">
        <v>-3</v>
      </c>
      <c r="Q35" s="3">
        <v>-4</v>
      </c>
      <c r="R35" s="3">
        <v>-5</v>
      </c>
      <c r="S35" s="3">
        <v>-6</v>
      </c>
      <c r="T35" s="3"/>
    </row>
    <row r="36" spans="1:32" ht="13.5">
      <c r="A36" s="1">
        <f ca="1">RAND()</f>
        <v>0.8338171890307788</v>
      </c>
      <c r="B36" s="2">
        <f>RANK(A36,$A:$A,1)</f>
        <v>17</v>
      </c>
      <c r="C36" s="1" t="s">
        <v>56</v>
      </c>
      <c r="D36" s="1" t="str">
        <f>CONCATENATE(F36,G36,H36,"　　　",I36,J36,K36,L36,M36)</f>
        <v>①絶対値が1より小さい整数をすべて書きなさい。　　　②-2.6より大きく2.3より小さい整数をすべて書きなさい。</v>
      </c>
      <c r="E36" s="1" t="str">
        <f>CONCATENATE(T37,T40)</f>
        <v>①  0 , ②  2 , 1 , 0 , -1 , -2 , </v>
      </c>
      <c r="F36" s="1" t="s">
        <v>57</v>
      </c>
      <c r="G36" s="3">
        <f ca="1">ROUND(RAND()*5+1,0)</f>
        <v>1</v>
      </c>
      <c r="H36" s="1" t="s">
        <v>76</v>
      </c>
      <c r="I36" s="1" t="s">
        <v>108</v>
      </c>
      <c r="J36" s="3">
        <f ca="1">ROUND(RAND()*-5-1,1)</f>
        <v>-2.6</v>
      </c>
      <c r="K36" s="3" t="s">
        <v>59</v>
      </c>
      <c r="L36" s="3">
        <f ca="1">ROUND(RAND()*5+1,1)</f>
        <v>2.3</v>
      </c>
      <c r="M36" s="1" t="s">
        <v>76</v>
      </c>
      <c r="AC36" s="1">
        <v>19</v>
      </c>
      <c r="AD36" s="1" t="s">
        <v>32</v>
      </c>
      <c r="AE36" s="1" t="s">
        <v>33</v>
      </c>
      <c r="AF36" s="1" t="s">
        <v>41</v>
      </c>
    </row>
    <row r="37" spans="7:32" ht="13.5" hidden="1">
      <c r="G37" s="3" t="str">
        <f>IF(ABS(G41)&lt;G36,"○","×")</f>
        <v>×</v>
      </c>
      <c r="H37" s="3" t="str">
        <f>IF(ABS(H41)&lt;G36,"○","×")</f>
        <v>×</v>
      </c>
      <c r="I37" s="3" t="str">
        <f>IF(ABS(I41)&lt;G36,"○","×")</f>
        <v>×</v>
      </c>
      <c r="J37" s="3" t="str">
        <f>IF(ABS(J41)&lt;G36,"○","×")</f>
        <v>×</v>
      </c>
      <c r="K37" s="3" t="str">
        <f>IF(ABS(K41)&lt;G36,"○","×")</f>
        <v>×</v>
      </c>
      <c r="L37" s="3" t="str">
        <f>IF(ABS(L41)&lt;G36,"○","×")</f>
        <v>×</v>
      </c>
      <c r="M37" s="3" t="str">
        <f>IF(ABS(M41)&lt;G36,"○","×")</f>
        <v>○</v>
      </c>
      <c r="N37" s="3" t="str">
        <f>IF(ABS(N41)&lt;G36,"○","×")</f>
        <v>×</v>
      </c>
      <c r="O37" s="3" t="str">
        <f>IF(ABS(O41)&lt;G36,"○","×")</f>
        <v>×</v>
      </c>
      <c r="P37" s="3" t="str">
        <f>IF(ABS(P41)&lt;G36,"○","×")</f>
        <v>×</v>
      </c>
      <c r="Q37" s="3" t="str">
        <f>IF(ABS(Q41)&lt;G36,"○","×")</f>
        <v>×</v>
      </c>
      <c r="R37" s="3" t="str">
        <f>IF(ABS(R41)&lt;G36,"○","×")</f>
        <v>×</v>
      </c>
      <c r="S37" s="3" t="str">
        <f>IF(ABS(S41)&lt;G36,"○","×")</f>
        <v>×</v>
      </c>
      <c r="T37" s="3" t="str">
        <f>CONCATENATE("①  ",IF(G37="○",CONCATENATE(G41," , "),""),IF(H37="○",CONCATENATE(H41," , "),""),IF(I37="○",CONCATENATE(I41," , "),""),IF(J37="○",CONCATENATE(J41," , "),""),IF(K37="○",CONCATENATE(K41," , "),""),IF(L37="○",CONCATENATE(L41," , "),""),IF(M37="○",CONCATENATE(M41," , "),""),IF(N37="○",CONCATENATE(N41," , "),""),IF(O37="○",CONCATENATE(O41," , "),""),IF(P37="○",CONCATENATE(P41," , "),""),IF(Q37="○",CONCATENATE(Q41," , "),""),IF(R37="○",CONCATENATE(R41," , "),""),IF(S37="○",CONCATENATE(S41," , "),""))</f>
        <v>①  0 , </v>
      </c>
      <c r="AC37" s="1">
        <v>20</v>
      </c>
      <c r="AD37" s="1" t="s">
        <v>24</v>
      </c>
      <c r="AE37" s="1" t="s">
        <v>25</v>
      </c>
      <c r="AF37" s="1" t="s">
        <v>110</v>
      </c>
    </row>
    <row r="38" spans="7:32" ht="13.5" hidden="1">
      <c r="G38" s="3" t="str">
        <f>IF(G41&gt;J36,"○","×")</f>
        <v>○</v>
      </c>
      <c r="H38" s="3" t="str">
        <f>IF(H41&gt;J36,"○","×")</f>
        <v>○</v>
      </c>
      <c r="I38" s="3" t="str">
        <f>IF(I41&gt;J36,"○","×")</f>
        <v>○</v>
      </c>
      <c r="J38" s="3" t="str">
        <f>IF(J41&gt;J36,"○","×")</f>
        <v>○</v>
      </c>
      <c r="K38" s="3" t="str">
        <f>IF(K41&gt;J36,"○","×")</f>
        <v>○</v>
      </c>
      <c r="L38" s="3" t="str">
        <f>IF(L41&gt;J36,"○","×")</f>
        <v>○</v>
      </c>
      <c r="M38" s="3" t="str">
        <f>IF(M41&gt;J36,"○","×")</f>
        <v>○</v>
      </c>
      <c r="N38" s="3" t="str">
        <f>IF(N41&gt;J36,"○","×")</f>
        <v>○</v>
      </c>
      <c r="O38" s="3" t="str">
        <f>IF(O41&gt;J36,"○","×")</f>
        <v>○</v>
      </c>
      <c r="P38" s="3" t="str">
        <f>IF(P41&gt;J36,"○","×")</f>
        <v>×</v>
      </c>
      <c r="Q38" s="3" t="str">
        <f>IF(Q41&gt;J36,"○","×")</f>
        <v>×</v>
      </c>
      <c r="R38" s="3" t="str">
        <f>IF(R41&gt;J36,"○","×")</f>
        <v>×</v>
      </c>
      <c r="S38" s="3" t="str">
        <f>IF(S41&gt;J36,"○","×")</f>
        <v>×</v>
      </c>
      <c r="T38" s="3"/>
      <c r="AC38" s="1">
        <v>21</v>
      </c>
      <c r="AD38" s="1" t="s">
        <v>43</v>
      </c>
      <c r="AE38" s="1" t="s">
        <v>44</v>
      </c>
      <c r="AF38" s="1" t="s">
        <v>45</v>
      </c>
    </row>
    <row r="39" spans="7:20" ht="13.5" hidden="1">
      <c r="G39" s="3" t="str">
        <f>IF(G41&lt;L36,"○","×")</f>
        <v>×</v>
      </c>
      <c r="H39" s="3" t="str">
        <f>IF(H41&lt;L36,"○","×")</f>
        <v>×</v>
      </c>
      <c r="I39" s="3" t="str">
        <f>IF(I41&lt;L36,"○","×")</f>
        <v>×</v>
      </c>
      <c r="J39" s="3" t="str">
        <f>IF(J41&lt;L36,"○","×")</f>
        <v>×</v>
      </c>
      <c r="K39" s="3" t="str">
        <f>IF(K41&lt;L36,"○","×")</f>
        <v>○</v>
      </c>
      <c r="L39" s="3" t="str">
        <f>IF(L41&lt;L36,"○","×")</f>
        <v>○</v>
      </c>
      <c r="M39" s="3" t="str">
        <f>IF(M41&lt;L36,"○","×")</f>
        <v>○</v>
      </c>
      <c r="N39" s="3" t="str">
        <f>IF(N41&lt;L36,"○","×")</f>
        <v>○</v>
      </c>
      <c r="O39" s="3" t="str">
        <f>IF(O41&lt;L36,"○","×")</f>
        <v>○</v>
      </c>
      <c r="P39" s="3" t="str">
        <f>IF(P41&lt;L36,"○","×")</f>
        <v>○</v>
      </c>
      <c r="Q39" s="3" t="str">
        <f>IF(Q41&lt;L36,"○","×")</f>
        <v>○</v>
      </c>
      <c r="R39" s="3" t="str">
        <f>IF(R41&lt;L36,"○","×")</f>
        <v>○</v>
      </c>
      <c r="S39" s="3" t="str">
        <f>IF(S41&lt;L36,"○","×")</f>
        <v>○</v>
      </c>
      <c r="T39" s="3"/>
    </row>
    <row r="40" spans="7:20" ht="13.5" hidden="1">
      <c r="G40" s="1" t="str">
        <f aca="true" t="shared" si="5" ref="G40:S40">IF(AND(G38="○",G39="○"),"○","×")</f>
        <v>×</v>
      </c>
      <c r="H40" s="1" t="str">
        <f t="shared" si="5"/>
        <v>×</v>
      </c>
      <c r="I40" s="1" t="str">
        <f t="shared" si="5"/>
        <v>×</v>
      </c>
      <c r="J40" s="1" t="str">
        <f t="shared" si="5"/>
        <v>×</v>
      </c>
      <c r="K40" s="1" t="str">
        <f>IF(AND(K38="○",K39="○"),"○","×")</f>
        <v>○</v>
      </c>
      <c r="L40" s="1" t="str">
        <f>IF(AND(L38="○",L39="○"),"○","×")</f>
        <v>○</v>
      </c>
      <c r="M40" s="1" t="str">
        <f>IF(AND(M38="○",M39="○"),"○","×")</f>
        <v>○</v>
      </c>
      <c r="N40" s="1" t="str">
        <f>IF(AND(N38="○",N39="○"),"○","×")</f>
        <v>○</v>
      </c>
      <c r="O40" s="1" t="str">
        <f>IF(AND(O38="○",O39="○"),"○","×")</f>
        <v>○</v>
      </c>
      <c r="P40" s="1" t="str">
        <f t="shared" si="5"/>
        <v>×</v>
      </c>
      <c r="Q40" s="1" t="str">
        <f t="shared" si="5"/>
        <v>×</v>
      </c>
      <c r="R40" s="1" t="str">
        <f t="shared" si="5"/>
        <v>×</v>
      </c>
      <c r="S40" s="1" t="str">
        <f t="shared" si="5"/>
        <v>×</v>
      </c>
      <c r="T40" s="3" t="str">
        <f>CONCATENATE("②  ",IF(G40="○",CONCATENATE(G41," , "),""),IF(H40="○",CONCATENATE(H41," , "),""),IF(I40="○",CONCATENATE(I41," , "),""),IF(J40="○",CONCATENATE(J41," , "),""),IF(K40="○",CONCATENATE(K41," , "),""),IF(L40="○",CONCATENATE(L41," , "),""),IF(M40="○",CONCATENATE(M41," , "),""),IF(N40="○",CONCATENATE(N41," , "),""),IF(O40="○",CONCATENATE(O41," , "),""),IF(P40="○",CONCATENATE(P41," , "),""),IF(Q40="○",CONCATENATE(Q41," , "),""),IF(R40="○",CONCATENATE(R41," , "),""),IF(S40="○",CONCATENATE(S41," , "),""))</f>
        <v>②  2 , 1 , 0 , -1 , -2 , </v>
      </c>
    </row>
    <row r="41" spans="7:20" ht="13.5" hidden="1">
      <c r="G41" s="1">
        <v>6</v>
      </c>
      <c r="H41" s="1">
        <v>5</v>
      </c>
      <c r="I41" s="3">
        <v>4</v>
      </c>
      <c r="J41" s="3">
        <v>3</v>
      </c>
      <c r="K41" s="3">
        <v>2</v>
      </c>
      <c r="L41" s="3">
        <v>1</v>
      </c>
      <c r="M41" s="3">
        <v>0</v>
      </c>
      <c r="N41" s="3">
        <v>-1</v>
      </c>
      <c r="O41" s="3">
        <v>-2</v>
      </c>
      <c r="P41" s="3">
        <v>-3</v>
      </c>
      <c r="Q41" s="3">
        <v>-4</v>
      </c>
      <c r="R41" s="3">
        <v>-5</v>
      </c>
      <c r="S41" s="3">
        <v>-6</v>
      </c>
      <c r="T41" s="3"/>
    </row>
    <row r="42" spans="1:17" ht="13.5">
      <c r="A42" s="1">
        <f ca="1">RAND()</f>
        <v>0.8087036637477096</v>
      </c>
      <c r="B42" s="2">
        <f>RANK(A42,$A:$A,1)</f>
        <v>16</v>
      </c>
      <c r="C42" s="1" t="str">
        <f>CONCATENATE("次の数について、①",P43,"を書きなさい。　　②",Q43,"を書きなさい。　　(無い場合は「無し」と記入して下さい)")</f>
        <v>次の数について、①正の数を書きなさい。　　②分数を書きなさい。　　(無い場合は「無し」と記入して下さい)</v>
      </c>
      <c r="D42" s="1" t="str">
        <f>CONCATENATE(F43,"　　　,　　　",G43,"　　　,　　　",H43,"　　　,　　　",I43,"　　　,　　　",J43,"　　　,　　　",K43,"　　　,　　　",L43,"　　　,　　　",M43)</f>
        <v>-5　　　,　　　-1.9　　　,　　　2　　　,　　　   1/2  　　　,　　　5.1　　　,　　　-39        　　　,　　　9　　　,　　　0</v>
      </c>
      <c r="E42" s="1" t="str">
        <f>CONCATENATE("①　",VLOOKUP(P43,O44:P48,2,FALSE),"　②　",VLOOKUP(Q43,O44:P48,2,FALSE))</f>
        <v>①　2 , 2 ,    1/2   , 5.1 , 9 , 　②　   1/2   , </v>
      </c>
      <c r="F42" s="1">
        <f ca="1">IF(RAND()&gt;0.5,ROUND(RAND()*10,1),ROUND(RAND()*-10,0))</f>
        <v>-5</v>
      </c>
      <c r="G42" s="1">
        <f ca="1">IF(RAND()&gt;0.5,ROUND(RAND()*-10,1),ROUND(RAND()*10,0))</f>
        <v>-1.9</v>
      </c>
      <c r="H42" s="1">
        <f ca="1">IF(RAND()&gt;0.5,ROUND(RAND()*-10,1),ROUND(RAND()*10,0))</f>
        <v>2</v>
      </c>
      <c r="I42" s="4" t="str">
        <f>TEXT(N42,"# ???/???")</f>
        <v>   1/2  </v>
      </c>
      <c r="J42" s="1">
        <f ca="1">IF(RAND()&gt;0.5,ROUND(RAND()*10,1),ROUND(RAND()*-10,0))</f>
        <v>5.1</v>
      </c>
      <c r="K42" s="4" t="str">
        <f>TEXT(O42,"# ???/???")</f>
        <v>2        </v>
      </c>
      <c r="L42" s="1">
        <f ca="1">IF(RAND()&gt;0.5,ROUND(RAND()*-10,1),ROUND(RAND()*10,0))</f>
        <v>9</v>
      </c>
      <c r="M42" s="1">
        <f ca="1">IF(RAND()&gt;0.5,ROUND(RAND()*10,1),ROUND(RAND()*-10,0))</f>
        <v>0</v>
      </c>
      <c r="N42" s="6">
        <f ca="1">ROUNDUP(RAND()*9+1,0)/ROUNDUP(RAND()*9+1,0)*IF(RAND()&gt;0.5,1,-1)</f>
        <v>0.5</v>
      </c>
      <c r="O42" s="6">
        <f ca="1">ROUNDUP(RAND()*9+1,0)/ROUNDUP(RAND()*9+1,0)*IF(RAND()&gt;0.5,1,-1)</f>
        <v>2</v>
      </c>
      <c r="P42" s="1">
        <f ca="1">ROUNDUP(RAND()*3+1,0)</f>
        <v>3</v>
      </c>
      <c r="Q42" s="1">
        <f ca="1">ROUNDUP(RAND()*3+1,0)</f>
        <v>3</v>
      </c>
    </row>
    <row r="43" spans="6:17" ht="13.5" hidden="1">
      <c r="F43" s="1">
        <f>F42</f>
        <v>-5</v>
      </c>
      <c r="G43" s="1">
        <f>IF(NOT(F43=G42),G42,G42*-1)</f>
        <v>-1.9</v>
      </c>
      <c r="H43" s="1">
        <f ca="1">IF(NOT(OR(H42=F43,H42=G43,H42=N43)),H42,ROUND(RAND()*-10-10,0))</f>
        <v>2</v>
      </c>
      <c r="I43" s="4" t="str">
        <f>TEXT(N43,"# ???/???")</f>
        <v>   1/2  </v>
      </c>
      <c r="J43" s="1">
        <f ca="1">IF(NOT(OR(J42=F43,J42=G43,J42=N43,J42=H43)),J42,ROUND(RAND()*10+20,0))</f>
        <v>5.1</v>
      </c>
      <c r="K43" s="4" t="str">
        <f>TEXT(O43,"# ???/???")</f>
        <v>-39        </v>
      </c>
      <c r="L43" s="1">
        <f ca="1">IF(NOT(OR(L42=F43,L42=G43,L42=N43,L42=H43,L42=J43,L42=M43)),L42,ROUND(RAND()*10+30,0))</f>
        <v>9</v>
      </c>
      <c r="M43" s="1">
        <f ca="1">IF(NOT(OR(M42=F43,M42=G43,M42=N43,M42=H43,M42=J43)),M42,ROUND(RAND()*-10-20,0))</f>
        <v>0</v>
      </c>
      <c r="N43" s="6">
        <f ca="1">IF(NOT(OR(N42=F43,N42=G43)),N42,ROUND(RAND()*-10-10,0))</f>
        <v>0.5</v>
      </c>
      <c r="O43" s="6">
        <f ca="1">IF(NOT(OR(O42=F43,O42=G43,O42=N43,O42=H43,O42=J43,O42=M43,O42=L43)),O42,ROUND(RAND()*-10-30,0))</f>
        <v>-39</v>
      </c>
      <c r="P43" s="1" t="str">
        <f>VLOOKUP(P42,$N$44:$O$47,2,FALSE)</f>
        <v>正の数</v>
      </c>
      <c r="Q43" s="1" t="str">
        <f>IF(Q42=P42,O48,VLOOKUP(Q42,$N$44:$O$47,2,FALSE))</f>
        <v>分数</v>
      </c>
    </row>
    <row r="44" spans="6:16" ht="13.5" hidden="1">
      <c r="F44" s="1" t="str">
        <f>IF(F43&lt;0,"○","")</f>
        <v>○</v>
      </c>
      <c r="G44" s="1" t="str">
        <f>IF(G43&lt;0,"○","")</f>
        <v>○</v>
      </c>
      <c r="H44" s="1">
        <f>IF(H43&lt;0,"○","")</f>
      </c>
      <c r="I44" s="1">
        <f>IF(N43&lt;0,"○","")</f>
      </c>
      <c r="J44" s="1">
        <f>IF(J43&lt;0,"○","")</f>
      </c>
      <c r="K44" s="1" t="str">
        <f>IF(O43&lt;0,"○","")</f>
        <v>○</v>
      </c>
      <c r="L44" s="1">
        <f>IF(L43&lt;0,"○","")</f>
      </c>
      <c r="M44" s="1">
        <f>IF(M43&lt;0,"○","")</f>
      </c>
      <c r="N44" s="1">
        <v>1</v>
      </c>
      <c r="O44" s="1" t="s">
        <v>60</v>
      </c>
      <c r="P44" s="1" t="str">
        <f>IF(COUNTIF(F44:M44,"○")=0,"無し",CONCATENATE(IF(F44="○",CONCATENATE($F$43," , "),""),IF(G44="○",CONCATENATE($G$43," , "),""),IF(H44="○",CONCATENATE($H$43," , "),""),IF(H44="○",CONCATENATE($H$43," , "),""),IF(I44="○",CONCATENATE($I$43," , "),""),IF(J44="○",CONCATENATE($J$43," , "),""),IF(K44="○",CONCATENATE($K$43," , "),""),IF(L44="○",CONCATENATE($L$43," , "),""),IF(M44="○",$M$43,"")))</f>
        <v>-5 , -1.9 , -39         , </v>
      </c>
    </row>
    <row r="45" spans="6:16" ht="13.5" hidden="1">
      <c r="F45" s="1" t="str">
        <f>IF(ROUND(F43,0)=F43,"○","")</f>
        <v>○</v>
      </c>
      <c r="G45" s="1">
        <f aca="true" t="shared" si="6" ref="G45:L45">IF(ROUND(G43,0)=G43,"○","")</f>
      </c>
      <c r="H45" s="1" t="str">
        <f t="shared" si="6"/>
        <v>○</v>
      </c>
      <c r="I45" s="1">
        <f>IF(ROUND(N43,0)=N43,"○","")</f>
      </c>
      <c r="J45" s="1">
        <f t="shared" si="6"/>
      </c>
      <c r="K45" s="1" t="str">
        <f>IF(ROUND(O43,0)=O43,"○","")</f>
        <v>○</v>
      </c>
      <c r="L45" s="1" t="str">
        <f t="shared" si="6"/>
        <v>○</v>
      </c>
      <c r="M45" s="1" t="str">
        <f>IF(ROUND(M43,0)=M43,"○","")</f>
        <v>○</v>
      </c>
      <c r="N45" s="1">
        <v>2</v>
      </c>
      <c r="O45" s="1" t="s">
        <v>61</v>
      </c>
      <c r="P45" s="1" t="str">
        <f>IF(COUNTIF(F45:M45,"○")=0,"無し",CONCATENATE(IF(F45="○",CONCATENATE($F$43," , "),""),IF(G45="○",CONCATENATE($G$43," , "),""),IF(H45="○",CONCATENATE($H$43," , "),""),IF(H45="○",CONCATENATE($H$43," , "),""),IF(I45="○",CONCATENATE($I$43," , "),""),IF(J45="○",CONCATENATE($J$43," , "),""),IF(K45="○",CONCATENATE($K$43," , "),""),IF(L45="○",CONCATENATE($L$43," , "),""),IF(M45="○",$M$43,"")))</f>
        <v>-5 , 2 , 2 , -39         , 9 , 0</v>
      </c>
    </row>
    <row r="46" spans="6:16" ht="13.5" hidden="1">
      <c r="F46" s="1">
        <f>IF(F43&gt;0,"○","")</f>
      </c>
      <c r="G46" s="3">
        <f>IF(G43&gt;0,"○","")</f>
      </c>
      <c r="H46" s="1" t="str">
        <f>IF(H43&gt;0,"○","")</f>
        <v>○</v>
      </c>
      <c r="I46" s="1" t="str">
        <f>IF(N43&gt;0,"○","")</f>
        <v>○</v>
      </c>
      <c r="J46" s="1" t="str">
        <f>IF(J43&gt;0,"○","")</f>
        <v>○</v>
      </c>
      <c r="K46" s="1">
        <f>IF(O43&gt;0,"○","")</f>
      </c>
      <c r="L46" s="1" t="str">
        <f>IF(L43&gt;0,"○","")</f>
        <v>○</v>
      </c>
      <c r="M46" s="1">
        <f>IF(M43&gt;0,"○","")</f>
      </c>
      <c r="N46" s="1">
        <v>3</v>
      </c>
      <c r="O46" s="1" t="s">
        <v>62</v>
      </c>
      <c r="P46" s="1" t="str">
        <f>IF(COUNTIF(F46:M46,"○")=0,"無し",CONCATENATE(IF(F46="○",CONCATENATE($F$43," , "),""),IF(G46="○",CONCATENATE($G$43," , "),""),IF(H46="○",CONCATENATE($H$43," , "),""),IF(H46="○",CONCATENATE($H$43," , "),""),IF(I46="○",CONCATENATE($I$43," , "),""),IF(J46="○",CONCATENATE($J$43," , "),""),IF(K46="○",CONCATENATE($K$43," , "),""),IF(L46="○",CONCATENATE($L$43," , "),""),IF(M46="○",$M$43,"")))</f>
        <v>2 , 2 ,    1/2   , 5.1 , 9 , </v>
      </c>
    </row>
    <row r="47" spans="6:16" ht="13.5" hidden="1">
      <c r="F47" s="1">
        <f>IF(ROUND(F43,0)=F43,"","○")</f>
      </c>
      <c r="G47" s="1" t="str">
        <f aca="true" t="shared" si="7" ref="G47:L47">IF(ROUND(G43,0)=G43,"","○")</f>
        <v>○</v>
      </c>
      <c r="H47" s="1">
        <f t="shared" si="7"/>
      </c>
      <c r="J47" s="1" t="str">
        <f t="shared" si="7"/>
        <v>○</v>
      </c>
      <c r="L47" s="1">
        <f t="shared" si="7"/>
      </c>
      <c r="M47" s="1">
        <f>IF(ROUND(M43,0)=M43,"","○")</f>
      </c>
      <c r="N47" s="1">
        <v>4</v>
      </c>
      <c r="O47" s="1" t="s">
        <v>63</v>
      </c>
      <c r="P47" s="1" t="str">
        <f>IF(COUNTIF(F47:M47,"○")=0,"無し",CONCATENATE(IF(F47="○",CONCATENATE($F$43," , "),""),IF(G47="○",CONCATENATE($G$43," , "),""),IF(H47="○",CONCATENATE($H$43," , "),""),IF(H47="○",CONCATENATE($H$43," , "),""),IF(I47="○",CONCATENATE($I$43," , "),""),IF(J47="○",CONCATENATE($J$43," , "),""),IF(K47="○",CONCATENATE($K$43," , "),""),IF(L47="○",CONCATENATE($L$43," , "),""),IF(M47="○",$M$43,"")))</f>
        <v>-1.9 , 5.1 , </v>
      </c>
    </row>
    <row r="48" spans="9:16" ht="13.5" hidden="1">
      <c r="I48" s="1" t="str">
        <f>IF(ROUND(N43,0)=N43,"","○")</f>
        <v>○</v>
      </c>
      <c r="K48" s="1">
        <f>IF(ROUND(O43,0)=O43,"","○")</f>
      </c>
      <c r="O48" s="1" t="s">
        <v>64</v>
      </c>
      <c r="P48" s="1" t="str">
        <f>IF(COUNTIF(F48:M48,"○")=0,"無し",CONCATENATE(IF(F48="○",CONCATENATE($F$43," , "),""),IF(G48="○",CONCATENATE($G$43," , "),""),IF(H48="○",CONCATENATE($H$43," , "),""),IF(H48="○",CONCATENATE($H$43," , "),""),IF(I48="○",CONCATENATE($I$43," , "),""),IF(J48="○",CONCATENATE($J$43," , "),""),IF(K48="○",CONCATENATE($K$43," , "),""),IF(L48="○",CONCATENATE($L$43," , "),""),IF(M48="○",$M$43,"")))</f>
        <v>   1/2   , </v>
      </c>
    </row>
    <row r="49" spans="6:13" ht="13.5" hidden="1">
      <c r="F49" s="1">
        <f>RANK(F52,F52:O52,0)</f>
        <v>3</v>
      </c>
      <c r="G49" s="1">
        <f>RANK(G52,F52:O52,0)</f>
        <v>1</v>
      </c>
      <c r="H49" s="1">
        <f>RANK(N52,F52:O52,0)</f>
        <v>7</v>
      </c>
      <c r="I49" s="1">
        <f>RANK(I52,F52:O52,0)</f>
        <v>4</v>
      </c>
      <c r="J49" s="1">
        <f>RANK(J52,F52:O52,0)</f>
        <v>5</v>
      </c>
      <c r="K49" s="1">
        <f>RANK(K52,F52:O52,0)</f>
        <v>6</v>
      </c>
      <c r="L49" s="1">
        <f>RANK(L52,F52:O52,0)</f>
        <v>2</v>
      </c>
      <c r="M49" s="1">
        <f>RANK(O52,F52:O52,0)</f>
        <v>8</v>
      </c>
    </row>
    <row r="50" spans="6:15" ht="13.5" hidden="1">
      <c r="F50" s="1">
        <f ca="1">ROUND(RAND()*10,1)</f>
        <v>7.1</v>
      </c>
      <c r="G50" s="1">
        <f ca="1">ROUND(RAND()*10,1)</f>
        <v>8.4</v>
      </c>
      <c r="H50" s="4" t="str">
        <f>TEXT(N50,"# ???/???")</f>
        <v>2   1/2  </v>
      </c>
      <c r="I50" s="1">
        <f ca="1">ROUND(RAND()*10,1)</f>
        <v>6.8</v>
      </c>
      <c r="J50" s="1">
        <f ca="1">ROUND(RAND()*10,1)</f>
        <v>3.9</v>
      </c>
      <c r="K50" s="1">
        <f ca="1">ROUND(RAND()*10,1)</f>
        <v>2.8</v>
      </c>
      <c r="L50" s="1">
        <f ca="1">ROUND(RAND()*10,1)</f>
        <v>7.4</v>
      </c>
      <c r="M50" s="4" t="str">
        <f>TEXT(O50,"# ???/???")</f>
        <v>2   1/3  </v>
      </c>
      <c r="N50" s="6">
        <f ca="1">ROUNDUP(RAND()*9+1,0)/ROUNDUP(RAND()*9+1,0)</f>
        <v>2.5</v>
      </c>
      <c r="O50" s="6">
        <f ca="1">ROUNDUP(RAND()*9+1,0)/ROUNDUP(RAND()*9+1,0)</f>
        <v>2.3333333333333335</v>
      </c>
    </row>
    <row r="51" spans="1:15" ht="13.5">
      <c r="A51" s="1">
        <f ca="1">RAND()</f>
        <v>0.024209309917852417</v>
      </c>
      <c r="B51" s="2">
        <f>RANK(A51,$A:$A,1)</f>
        <v>1</v>
      </c>
      <c r="C51" s="1" t="s">
        <v>66</v>
      </c>
      <c r="D51" s="1" t="str">
        <f>CONCATENATE(F51,"　　　,　　　",G51,"　　　,　",H51,"　,　　　",I51,"　　　,　　　",J51,"　　　,　　　",K51,"　　　,　　　",L51,"　　　,　",M51)</f>
        <v>-7.1　　　,　　　8.4　　　,　-2   1/2  　,　　　6.8　　　,　　　3.9　　　,　　　2.8　　　,　　　7.4　　　,　2   1/3  </v>
      </c>
      <c r="E51" s="1" t="str">
        <f>CONCATENATE(HLOOKUP(1,F49:M51,3,FALSE),"　　　,　　　",HLOOKUP(2,F49:M51,3,FALSE),"　　　,　",HLOOKUP(3,F49:M51,3,FALSE),"　,　　　",HLOOKUP(4,F49:M51,3,FALSE),"　　　,　　　",HLOOKUP(5,F49:M51,3,FALSE),"　　　,　　　",HLOOKUP(6,F49:M51,3,FALSE),"　　　,　　　",HLOOKUP(7,F49:M51,3,FALSE),"　　　,　",HLOOKUP(8,F49:M51,3,FALSE))</f>
        <v>8.4　　　,　　　7.4　　　,　-7.1　,　　　6.8　　　,　　　3.9　　　,　　　2.8　　　,　　　-2   1/2  　　　,　2   1/3  </v>
      </c>
      <c r="F51" s="1">
        <f ca="1">F50*IF(RAND()&gt;0.5,1,-1)</f>
        <v>-7.1</v>
      </c>
      <c r="G51" s="1">
        <f ca="1">IF(NOT(F50=G50),G50,G50*0.5)*IF(RAND()&gt;0.5,1,-1)</f>
        <v>8.4</v>
      </c>
      <c r="H51" s="4" t="str">
        <f>TEXT(N51,"# ???/???")</f>
        <v>-2   1/2  </v>
      </c>
      <c r="I51" s="1">
        <f ca="1">IF(NOT(OR(I50=F50,I50=G50,I50=N50)),I50,I50+20)*IF(RAND()&gt;0.5,1,-1)</f>
        <v>6.8</v>
      </c>
      <c r="J51" s="1">
        <f ca="1">IF(NOT(OR(J50=F50,J50=G50,J50=N50,J50=I50)),J50,J50+30)*IF(RAND()&gt;0.5,1,-1)</f>
        <v>3.9</v>
      </c>
      <c r="K51" s="1">
        <f ca="1">IF(NOT(OR(K50=F50,K50=G50,K50=N50,K50=I50,K50=J50)),K50,K50+40)*IF(RAND()&gt;0.5,1,-1)</f>
        <v>2.8</v>
      </c>
      <c r="L51" s="1">
        <f ca="1">IF(NOT(OR(L50=F50,L50=G50,L50=N50,L50=I50,L50=J50,L50=K50)),L50,L50+50)*IF(RAND()&gt;0.5,1,-1)</f>
        <v>7.4</v>
      </c>
      <c r="M51" s="4" t="str">
        <f>TEXT(O50,"# ???/???")</f>
        <v>2   1/3  </v>
      </c>
      <c r="N51" s="6">
        <f ca="1">IF(NOT(OR(N50=F50,N50=G50)),N50,N50+10)*IF(RAND()&gt;0.5,1,-1)</f>
        <v>-2.5</v>
      </c>
      <c r="O51" s="6">
        <f ca="1">IF(NOT(OR(O50=F50,O50=G50,O50=N50,O50=I50,O50=J50,O50=K50,O50=L50)),O50,O50+60)*IF(RAND()&gt;0.5,1,-1)</f>
        <v>-2.3333333333333335</v>
      </c>
    </row>
    <row r="52" spans="6:15" ht="13.5" hidden="1">
      <c r="F52" s="1">
        <f>ABS(F51)</f>
        <v>7.1</v>
      </c>
      <c r="G52" s="1">
        <f>ABS(G51)</f>
        <v>8.4</v>
      </c>
      <c r="I52" s="1">
        <f>ABS(I51)</f>
        <v>6.8</v>
      </c>
      <c r="J52" s="1">
        <f>ABS(J51)</f>
        <v>3.9</v>
      </c>
      <c r="K52" s="1">
        <f>ABS(K51)</f>
        <v>2.8</v>
      </c>
      <c r="L52" s="1">
        <f>ABS(L51)</f>
        <v>7.4</v>
      </c>
      <c r="N52" s="58">
        <f>ABS(N51)</f>
        <v>2.5</v>
      </c>
      <c r="O52" s="58">
        <f>ABS(O51)</f>
        <v>2.3333333333333335</v>
      </c>
    </row>
    <row r="53" spans="1:21" ht="13.5">
      <c r="A53" s="1">
        <f ca="1">RAND()</f>
        <v>0.7312757987046368</v>
      </c>
      <c r="B53" s="2">
        <f>RANK(A53,$A:$A,1)</f>
        <v>12</v>
      </c>
      <c r="C53" s="1" t="str">
        <f ca="1">CONCATENATE(IF(RAND()&gt;0.5,"文化祭で","バザーで"),HLOOKUP(J55,R53:U57,3,FALSE),F55,"は",F56,HLOOKUP(J55,R53:U57,4,FALSE),HLOOKUP(J55,R53:U57,5,FALSE),"ました。",F55,"を基準とすると、",G55,"は",IF(G56&lt;F56,"","+"),G56-F56,HLOOKUP(J55,R53:U57,4,FALSE),"、",H55,"は",IF(H56&lt;F56,"","+"),H56-F56,HLOOKUP(J55,R53:U57,4,FALSE),"、",I55,"は",IF(I56&lt;F56,"","+"),I56-F56,HLOOKUP(J55,R53:U57,4,FALSE),"でした。")</f>
        <v>バザーで肉まんを売りました。１日目は57個売れました。１日目を基準とすると、２日目は-50個、３日目は+41個、４日目は-37個でした。</v>
      </c>
      <c r="D53" s="1" t="str">
        <f>CONCATENATE(F53,G53,H53,I53,J53,K53,L53)</f>
        <v>①　　一番多く売れたのは何日目ですか。　　　②　　４日目は、何個売れましたか。　　　③　　一番多く売れた日と少ない日の差は、何個ですか。</v>
      </c>
      <c r="E53" s="1" t="str">
        <f>CONCATENATE(F53,HLOOKUP(1,F54:I55,2,FALSE),H53,HLOOKUP(I53,F55:I56,2,FALSE),HLOOKUP(J55,R53:U57,4,FALSE),K53,HLOOKUP(1,F54:I56,3,FALSE)-HLOOKUP(4,F54:I56,3,FALSE),HLOOKUP(J55,R53:U57,4,FALSE))</f>
        <v>①　　３日目　　　②　　20個　　　③　　91個</v>
      </c>
      <c r="F53" s="1" t="s">
        <v>99</v>
      </c>
      <c r="G53" s="3" t="str">
        <f>CONCATENATE("一番多く",HLOOKUP(J55,R53:U57,5,FALSE),"たのは何日目ですか。")</f>
        <v>一番多く売れたのは何日目ですか。</v>
      </c>
      <c r="H53" s="1" t="s">
        <v>100</v>
      </c>
      <c r="I53" s="1" t="str">
        <f ca="1">VLOOKUP(ROUND(RAND()*2+1,0),{1,"２日目";2,"３日目";3,"４日目"},2,FALSE)</f>
        <v>４日目</v>
      </c>
      <c r="J53" s="1" t="str">
        <f>CONCATENATE("は、何",HLOOKUP(J55,R53:U57,4,FALSE),HLOOKUP(J55,R53:U57,5,FALSE),"ましたか。")</f>
        <v>は、何個売れましたか。</v>
      </c>
      <c r="K53" s="1" t="s">
        <v>101</v>
      </c>
      <c r="L53" s="1" t="str">
        <f>CONCATENATE("一番多く",HLOOKUP(J55,R53:U57,5,FALSE),"た日と少ない日の差は、何",HLOOKUP(J55,R53:U57,4,FALSE),"ですか。")</f>
        <v>一番多く売れた日と少ない日の差は、何個ですか。</v>
      </c>
      <c r="R53" s="1">
        <v>1</v>
      </c>
      <c r="S53" s="1">
        <v>2</v>
      </c>
      <c r="T53" s="1">
        <v>3</v>
      </c>
      <c r="U53" s="1">
        <v>4</v>
      </c>
    </row>
    <row r="54" spans="6:9" ht="13.5" hidden="1">
      <c r="F54" s="1">
        <f>RANK(F56,$F$56:$I$56,0)</f>
        <v>2</v>
      </c>
      <c r="G54" s="1">
        <f>RANK(G56,$F$56:$I$56,0)</f>
        <v>4</v>
      </c>
      <c r="H54" s="1">
        <f>RANK(H56,$F$56:$I$56,0)</f>
        <v>1</v>
      </c>
      <c r="I54" s="1">
        <f>RANK(I56,$F$56:$I$56,0)</f>
        <v>3</v>
      </c>
    </row>
    <row r="55" spans="6:21" ht="13.5" hidden="1">
      <c r="F55" s="1" t="s">
        <v>71</v>
      </c>
      <c r="G55" s="1" t="s">
        <v>72</v>
      </c>
      <c r="H55" s="1" t="s">
        <v>73</v>
      </c>
      <c r="I55" s="1" t="s">
        <v>74</v>
      </c>
      <c r="J55" s="1">
        <f ca="1">ROUND(RAND()*3+1,0)</f>
        <v>4</v>
      </c>
      <c r="R55" s="1" t="str">
        <f ca="1">IF(RAND()&gt;0.5,"コーヒーを売りました。","ジュースを売りました。")</f>
        <v>コーヒーを売りました。</v>
      </c>
      <c r="S55" s="1" t="str">
        <f ca="1">IF(RAND()&gt;0.5,"金魚すくいをしました。","輪投げをしました。")</f>
        <v>金魚すくいをしました。</v>
      </c>
      <c r="T55" s="1" t="str">
        <f ca="1">IF(RAND()&gt;0.5,"焼きそばを売りました。","たこ焼きを売りました。")</f>
        <v>焼きそばを売りました。</v>
      </c>
      <c r="U55" s="1" t="str">
        <f ca="1">IF(RAND()&gt;0.5,"肉まんを売りました。","クッキーを売りました。")</f>
        <v>肉まんを売りました。</v>
      </c>
    </row>
    <row r="56" spans="6:21" ht="13.5" hidden="1">
      <c r="F56" s="1">
        <f ca="1">ROUND(RAND()*50+50,0)</f>
        <v>57</v>
      </c>
      <c r="G56" s="1">
        <f>IF(F56=G57,ROUNDUP(G57*1.5,0),G57)</f>
        <v>7</v>
      </c>
      <c r="H56" s="1">
        <f>IF(NOT(OR(H57=F56,H57=G56)),H57,ROUND((F56+G56)/2,0))</f>
        <v>98</v>
      </c>
      <c r="I56" s="1">
        <f ca="1">IF(NOT(OR(I57=F56,I57=G56,I57=H56)),I57,ROUND(RAND()*10+100,0))</f>
        <v>20</v>
      </c>
      <c r="R56" s="1" t="s">
        <v>75</v>
      </c>
      <c r="S56" s="1" t="s">
        <v>67</v>
      </c>
      <c r="T56" s="1" t="s">
        <v>70</v>
      </c>
      <c r="U56" s="1" t="s">
        <v>42</v>
      </c>
    </row>
    <row r="57" spans="7:21" ht="13.5" hidden="1">
      <c r="G57" s="1">
        <f ca="1">ROUND(RAND()*100,0)</f>
        <v>7</v>
      </c>
      <c r="H57" s="1">
        <f ca="1">ROUND(RAND()*100,0)</f>
        <v>98</v>
      </c>
      <c r="I57" s="1">
        <f ca="1">ROUND(RAND()*100,0)</f>
        <v>20</v>
      </c>
      <c r="R57" s="1" t="s">
        <v>68</v>
      </c>
      <c r="S57" s="1" t="s">
        <v>69</v>
      </c>
      <c r="T57" s="1" t="s">
        <v>68</v>
      </c>
      <c r="U57" s="1" t="s">
        <v>68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12.75390625" style="0" bestFit="1" customWidth="1"/>
    <col min="2" max="2" width="5.25390625" style="0" bestFit="1" customWidth="1"/>
    <col min="3" max="5" width="7.125" style="0" bestFit="1" customWidth="1"/>
    <col min="6" max="6" width="5.50390625" style="0" bestFit="1" customWidth="1"/>
    <col min="7" max="7" width="7.125" style="0" bestFit="1" customWidth="1"/>
    <col min="8" max="8" width="5.50390625" style="0" bestFit="1" customWidth="1"/>
    <col min="9" max="9" width="7.125" style="0" bestFit="1" customWidth="1"/>
  </cols>
  <sheetData>
    <row r="1" spans="1:7" ht="13.5">
      <c r="A1" t="s">
        <v>2</v>
      </c>
      <c r="B1" t="s">
        <v>79</v>
      </c>
      <c r="C1" t="s">
        <v>80</v>
      </c>
      <c r="D1" t="s">
        <v>81</v>
      </c>
      <c r="E1" t="s">
        <v>82</v>
      </c>
      <c r="F1" t="s">
        <v>83</v>
      </c>
      <c r="G1" t="s">
        <v>89</v>
      </c>
    </row>
    <row r="3" spans="1:8" ht="13.5">
      <c r="A3">
        <f aca="true" ca="1" t="shared" si="0" ref="A3:A22">RAND()</f>
        <v>0.8563993253932418</v>
      </c>
      <c r="B3">
        <f aca="true" t="shared" si="1" ref="B3:B22">RANK(A3,$A:$A,0)</f>
        <v>3</v>
      </c>
      <c r="C3" t="str">
        <f>TEXT(H3,"#")</f>
        <v>-4</v>
      </c>
      <c r="D3" t="str">
        <f>C3</f>
        <v>-4</v>
      </c>
      <c r="E3" t="str">
        <f>C3</f>
        <v>-4</v>
      </c>
      <c r="F3" t="str">
        <f>D3</f>
        <v>-4</v>
      </c>
      <c r="G3" t="str">
        <f>E3</f>
        <v>-4</v>
      </c>
      <c r="H3">
        <v>-4</v>
      </c>
    </row>
    <row r="4" spans="1:8" ht="13.5">
      <c r="A4">
        <f ca="1" t="shared" si="0"/>
        <v>0.7704042714375989</v>
      </c>
      <c r="B4">
        <f t="shared" si="1"/>
        <v>5</v>
      </c>
      <c r="C4" t="str">
        <f aca="true" t="shared" si="2" ref="C4:C11">TEXT(H4,"#")</f>
        <v>-3</v>
      </c>
      <c r="D4" t="str">
        <f>C4</f>
        <v>-3</v>
      </c>
      <c r="E4" t="str">
        <f>C4</f>
        <v>-3</v>
      </c>
      <c r="F4" t="str">
        <f aca="true" t="shared" si="3" ref="F4:G7">D4</f>
        <v>-3</v>
      </c>
      <c r="G4" t="str">
        <f t="shared" si="3"/>
        <v>-3</v>
      </c>
      <c r="H4">
        <v>-3</v>
      </c>
    </row>
    <row r="5" spans="1:8" ht="13.5">
      <c r="A5">
        <f ca="1" t="shared" si="0"/>
        <v>0.24971627864361245</v>
      </c>
      <c r="B5">
        <f t="shared" si="1"/>
        <v>16</v>
      </c>
      <c r="C5" t="str">
        <f t="shared" si="2"/>
        <v>-2</v>
      </c>
      <c r="D5" t="str">
        <f>C5</f>
        <v>-2</v>
      </c>
      <c r="E5" t="str">
        <f>C5</f>
        <v>-2</v>
      </c>
      <c r="F5" t="str">
        <f t="shared" si="3"/>
        <v>-2</v>
      </c>
      <c r="G5" t="str">
        <f t="shared" si="3"/>
        <v>-2</v>
      </c>
      <c r="H5">
        <v>-2</v>
      </c>
    </row>
    <row r="6" spans="1:8" ht="13.5">
      <c r="A6">
        <f ca="1" t="shared" si="0"/>
        <v>0.3284428225917013</v>
      </c>
      <c r="B6">
        <f t="shared" si="1"/>
        <v>11</v>
      </c>
      <c r="C6" t="str">
        <f t="shared" si="2"/>
        <v>-1</v>
      </c>
      <c r="D6" t="str">
        <f>C6</f>
        <v>-1</v>
      </c>
      <c r="E6" t="str">
        <f>C6</f>
        <v>-1</v>
      </c>
      <c r="F6" t="str">
        <f t="shared" si="3"/>
        <v>-1</v>
      </c>
      <c r="G6" t="str">
        <f t="shared" si="3"/>
        <v>-1</v>
      </c>
      <c r="H6">
        <v>-1</v>
      </c>
    </row>
    <row r="7" spans="1:8" ht="13.5">
      <c r="A7">
        <f ca="1" t="shared" si="0"/>
        <v>0.8574653283131293</v>
      </c>
      <c r="B7">
        <f t="shared" si="1"/>
        <v>2</v>
      </c>
      <c r="C7">
        <v>0</v>
      </c>
      <c r="D7">
        <v>0</v>
      </c>
      <c r="E7">
        <f>C7</f>
        <v>0</v>
      </c>
      <c r="F7">
        <f t="shared" si="3"/>
        <v>0</v>
      </c>
      <c r="G7">
        <f t="shared" si="3"/>
        <v>0</v>
      </c>
      <c r="H7">
        <v>0</v>
      </c>
    </row>
    <row r="8" spans="1:8" ht="13.5">
      <c r="A8">
        <f ca="1" t="shared" si="0"/>
        <v>0.0476022164031189</v>
      </c>
      <c r="B8">
        <f t="shared" si="1"/>
        <v>19</v>
      </c>
      <c r="C8" t="str">
        <f t="shared" si="2"/>
        <v>1</v>
      </c>
      <c r="D8" t="str">
        <f>CONCATENATE("+",C8)</f>
        <v>+1</v>
      </c>
      <c r="E8" t="str">
        <f>C8</f>
        <v>1</v>
      </c>
      <c r="F8" t="str">
        <f>D8</f>
        <v>+1</v>
      </c>
      <c r="G8" t="str">
        <f>E8</f>
        <v>1</v>
      </c>
      <c r="H8">
        <v>1</v>
      </c>
    </row>
    <row r="9" spans="1:8" ht="13.5">
      <c r="A9">
        <f ca="1" t="shared" si="0"/>
        <v>0.247420259100104</v>
      </c>
      <c r="B9">
        <f t="shared" si="1"/>
        <v>17</v>
      </c>
      <c r="C9" t="str">
        <f t="shared" si="2"/>
        <v>2</v>
      </c>
      <c r="D9" t="str">
        <f>CONCATENATE("+",C9)</f>
        <v>+2</v>
      </c>
      <c r="E9" t="str">
        <f>D9</f>
        <v>+2</v>
      </c>
      <c r="F9" t="str">
        <f>C9</f>
        <v>2</v>
      </c>
      <c r="G9" t="str">
        <f>E9</f>
        <v>+2</v>
      </c>
      <c r="H9">
        <v>2</v>
      </c>
    </row>
    <row r="10" spans="1:8" ht="13.5">
      <c r="A10">
        <f ca="1" t="shared" si="0"/>
        <v>0.9841085966682068</v>
      </c>
      <c r="B10">
        <f t="shared" si="1"/>
        <v>1</v>
      </c>
      <c r="C10" t="str">
        <f t="shared" si="2"/>
        <v>3</v>
      </c>
      <c r="D10" t="str">
        <f>CONCATENATE("+",C10)</f>
        <v>+3</v>
      </c>
      <c r="E10" t="str">
        <f>C10</f>
        <v>3</v>
      </c>
      <c r="F10" t="str">
        <f>D10</f>
        <v>+3</v>
      </c>
      <c r="G10" t="str">
        <f>E10</f>
        <v>3</v>
      </c>
      <c r="H10">
        <v>3</v>
      </c>
    </row>
    <row r="11" spans="1:8" ht="13.5">
      <c r="A11">
        <f ca="1" t="shared" si="0"/>
        <v>0.6562966666557952</v>
      </c>
      <c r="B11">
        <f t="shared" si="1"/>
        <v>9</v>
      </c>
      <c r="C11" t="str">
        <f t="shared" si="2"/>
        <v>4</v>
      </c>
      <c r="D11" t="str">
        <f>CONCATENATE("+",C11)</f>
        <v>+4</v>
      </c>
      <c r="E11" t="str">
        <f>D11</f>
        <v>+4</v>
      </c>
      <c r="F11" t="str">
        <f>C11</f>
        <v>4</v>
      </c>
      <c r="G11" t="str">
        <f>F11</f>
        <v>4</v>
      </c>
      <c r="H11">
        <v>4</v>
      </c>
    </row>
    <row r="13" spans="1:9" ht="13.5">
      <c r="A13">
        <f ca="1" t="shared" si="0"/>
        <v>0.731402306033953</v>
      </c>
      <c r="B13">
        <f t="shared" si="1"/>
        <v>7</v>
      </c>
      <c r="C13">
        <v>-4.5</v>
      </c>
      <c r="D13" t="str">
        <f>TEXT(I13,"###/#")</f>
        <v>-9/2</v>
      </c>
      <c r="E13" t="str">
        <f aca="true" t="shared" si="4" ref="E13:E18">TEXT(I13,"? #/#")</f>
        <v>-4 1/2</v>
      </c>
      <c r="F13" t="str">
        <f aca="true" t="shared" si="5" ref="F13:F19">TEXT(I13,"###/#")</f>
        <v>-9/2</v>
      </c>
      <c r="G13">
        <f>C13</f>
        <v>-4.5</v>
      </c>
      <c r="H13">
        <v>-4.5</v>
      </c>
      <c r="I13" s="35">
        <f>C13</f>
        <v>-4.5</v>
      </c>
    </row>
    <row r="14" spans="1:9" ht="13.5">
      <c r="A14">
        <f ca="1" t="shared" si="0"/>
        <v>0.32738120393933823</v>
      </c>
      <c r="B14">
        <f t="shared" si="1"/>
        <v>12</v>
      </c>
      <c r="C14" t="str">
        <f>TEXT(I14,"? #/#")</f>
        <v>-3 1/2</v>
      </c>
      <c r="D14">
        <f>G14</f>
        <v>-3.5</v>
      </c>
      <c r="E14" t="str">
        <f t="shared" si="4"/>
        <v>-3 1/2</v>
      </c>
      <c r="F14" t="str">
        <f t="shared" si="5"/>
        <v>-7/2</v>
      </c>
      <c r="G14">
        <v>-3.5</v>
      </c>
      <c r="H14">
        <v>-3.5</v>
      </c>
      <c r="I14" s="35">
        <f>G14</f>
        <v>-3.5</v>
      </c>
    </row>
    <row r="15" spans="1:9" ht="13.5">
      <c r="A15">
        <f ca="1" t="shared" si="0"/>
        <v>0.7216238732530629</v>
      </c>
      <c r="B15">
        <f t="shared" si="1"/>
        <v>8</v>
      </c>
      <c r="C15">
        <v>-2.5</v>
      </c>
      <c r="D15">
        <f>C15</f>
        <v>-2.5</v>
      </c>
      <c r="E15" t="str">
        <f t="shared" si="4"/>
        <v>-2 1/2</v>
      </c>
      <c r="F15" t="str">
        <f t="shared" si="5"/>
        <v>-5/2</v>
      </c>
      <c r="G15" t="str">
        <f>TEXT(I15,"? #/#")</f>
        <v>-2 1/2</v>
      </c>
      <c r="H15">
        <v>-2.5</v>
      </c>
      <c r="I15" s="35">
        <f>C15</f>
        <v>-2.5</v>
      </c>
    </row>
    <row r="16" spans="1:9" ht="13.5">
      <c r="A16">
        <f ca="1" t="shared" si="0"/>
        <v>0.49543711139881097</v>
      </c>
      <c r="B16">
        <f t="shared" si="1"/>
        <v>10</v>
      </c>
      <c r="C16">
        <f>H16</f>
        <v>-1.5</v>
      </c>
      <c r="D16" t="str">
        <f>TEXT(I16,"? #/#")</f>
        <v>-1 1/2</v>
      </c>
      <c r="E16" t="str">
        <f t="shared" si="4"/>
        <v>-1 1/2</v>
      </c>
      <c r="F16" t="str">
        <f t="shared" si="5"/>
        <v>-3/2</v>
      </c>
      <c r="G16">
        <f>C16</f>
        <v>-1.5</v>
      </c>
      <c r="H16">
        <v>-1.5</v>
      </c>
      <c r="I16" s="35">
        <f>C16</f>
        <v>-1.5</v>
      </c>
    </row>
    <row r="17" spans="1:9" ht="13.5">
      <c r="A17">
        <f ca="1" t="shared" si="0"/>
        <v>0.7780994399439853</v>
      </c>
      <c r="B17">
        <f t="shared" si="1"/>
        <v>4</v>
      </c>
      <c r="C17">
        <v>-0.5</v>
      </c>
      <c r="D17" t="str">
        <f>TEXT(I17,"###/#")</f>
        <v>-1/2</v>
      </c>
      <c r="E17" t="str">
        <f t="shared" si="4"/>
        <v>-  1/2</v>
      </c>
      <c r="F17" t="str">
        <f t="shared" si="5"/>
        <v>-1/2</v>
      </c>
      <c r="G17">
        <f>C17</f>
        <v>-0.5</v>
      </c>
      <c r="H17">
        <v>-0.5</v>
      </c>
      <c r="I17" s="35">
        <f>C17</f>
        <v>-0.5</v>
      </c>
    </row>
    <row r="18" spans="1:9" ht="13.5">
      <c r="A18">
        <f ca="1" t="shared" si="0"/>
        <v>0.7428045616317913</v>
      </c>
      <c r="B18">
        <f t="shared" si="1"/>
        <v>6</v>
      </c>
      <c r="C18">
        <v>0.5</v>
      </c>
      <c r="D18" t="str">
        <f>CONCATENATE("+",TEXT(I18,"###/#"))</f>
        <v>+1/2</v>
      </c>
      <c r="E18" t="str">
        <f t="shared" si="4"/>
        <v>  1/2</v>
      </c>
      <c r="F18" t="str">
        <f t="shared" si="5"/>
        <v>1/2</v>
      </c>
      <c r="G18" t="str">
        <f>CONCATENATE("+",C18)</f>
        <v>+0.5</v>
      </c>
      <c r="H18">
        <v>0.5</v>
      </c>
      <c r="I18" s="35">
        <f>C18</f>
        <v>0.5</v>
      </c>
    </row>
    <row r="19" spans="1:9" ht="13.5">
      <c r="A19">
        <f ca="1" t="shared" si="0"/>
        <v>0.26250051796019225</v>
      </c>
      <c r="B19">
        <f t="shared" si="1"/>
        <v>15</v>
      </c>
      <c r="C19" t="str">
        <f>CONCATENATE("+",TEXT(I19,"###/#"))</f>
        <v>+3/2</v>
      </c>
      <c r="D19" t="str">
        <f>CONCATENATE("+",E19)</f>
        <v>+1.5</v>
      </c>
      <c r="E19">
        <v>1.5</v>
      </c>
      <c r="F19" t="str">
        <f t="shared" si="5"/>
        <v>3/2</v>
      </c>
      <c r="G19" t="str">
        <f>TEXT(I19,"? #/#")</f>
        <v>1 1/2</v>
      </c>
      <c r="H19">
        <v>1.5</v>
      </c>
      <c r="I19" s="35">
        <f>E19</f>
        <v>1.5</v>
      </c>
    </row>
    <row r="20" spans="1:9" ht="13.5">
      <c r="A20">
        <f ca="1" t="shared" si="0"/>
        <v>0.2760751979592442</v>
      </c>
      <c r="B20">
        <f t="shared" si="1"/>
        <v>13</v>
      </c>
      <c r="C20">
        <v>2.5</v>
      </c>
      <c r="D20" t="str">
        <f>TEXT(I20,"###/#")</f>
        <v>5/2</v>
      </c>
      <c r="E20" t="str">
        <f>TEXT(I20,"? #/#")</f>
        <v>2 1/2</v>
      </c>
      <c r="F20" t="str">
        <f>CONCATENATE("+",TEXT(I20,"###/#"))</f>
        <v>+5/2</v>
      </c>
      <c r="G20" t="str">
        <f>CONCATENATE("+",C20)</f>
        <v>+2.5</v>
      </c>
      <c r="H20">
        <v>2.5</v>
      </c>
      <c r="I20" s="35">
        <f>C20</f>
        <v>2.5</v>
      </c>
    </row>
    <row r="21" spans="1:9" ht="13.5">
      <c r="A21">
        <f ca="1" t="shared" si="0"/>
        <v>0.04829367346316649</v>
      </c>
      <c r="B21">
        <f t="shared" si="1"/>
        <v>18</v>
      </c>
      <c r="C21">
        <v>3.5</v>
      </c>
      <c r="D21" t="str">
        <f>CONCATENATE("+",C21)</f>
        <v>+3.5</v>
      </c>
      <c r="E21" t="str">
        <f>CONCATENATE("+",TEXT(I21,"###/#"))</f>
        <v>+7/2</v>
      </c>
      <c r="F21" t="str">
        <f>TEXT(I21,"###/#")</f>
        <v>7/2</v>
      </c>
      <c r="G21" t="str">
        <f>TEXT(I21,"? #/#")</f>
        <v>3 1/2</v>
      </c>
      <c r="H21">
        <v>3.5</v>
      </c>
      <c r="I21" s="35">
        <f>C21</f>
        <v>3.5</v>
      </c>
    </row>
    <row r="22" spans="1:9" ht="13.5">
      <c r="A22">
        <f ca="1" t="shared" si="0"/>
        <v>0.2663885392821135</v>
      </c>
      <c r="B22">
        <f t="shared" si="1"/>
        <v>14</v>
      </c>
      <c r="C22">
        <v>4.5</v>
      </c>
      <c r="D22" t="str">
        <f>TEXT(I22,"? #/#")</f>
        <v>4 1/2</v>
      </c>
      <c r="E22" t="str">
        <f>TEXT(I22,"###/#")</f>
        <v>9/2</v>
      </c>
      <c r="F22">
        <v>4.5</v>
      </c>
      <c r="G22" t="str">
        <f>CONCATENATE("+",C22)</f>
        <v>+4.5</v>
      </c>
      <c r="H22">
        <v>4.5</v>
      </c>
      <c r="I22" s="35">
        <f>C22</f>
        <v>4.5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>正の数・負の数・絶対値など</dc:description>
  <cp:lastModifiedBy>emiko</cp:lastModifiedBy>
  <cp:lastPrinted>2007-07-18T12:12:08Z</cp:lastPrinted>
  <dcterms:created xsi:type="dcterms:W3CDTF">2007-06-20T08:17:29Z</dcterms:created>
  <dcterms:modified xsi:type="dcterms:W3CDTF">2007-07-31T05:41:52Z</dcterms:modified>
  <cp:category/>
  <cp:version/>
  <cp:contentType/>
  <cp:contentStatus/>
</cp:coreProperties>
</file>